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/>
  <bookViews>
    <workbookView xWindow="510" yWindow="510" windowWidth="14700" windowHeight="9660"/>
  </bookViews>
  <sheets>
    <sheet name="Krycí list" sheetId="4" r:id="rId1"/>
    <sheet name="Rekapitulace stavby" sheetId="1" r:id="rId2"/>
    <sheet name="SO 01 - Vodovodní řad" sheetId="2" r:id="rId3"/>
    <sheet name="SO 02 - Vodovodní přípojka" sheetId="3" r:id="rId4"/>
  </sheets>
  <externalReferences>
    <externalReference r:id="rId5"/>
  </externalReferences>
  <definedNames>
    <definedName name="_xlnm.Print_Titles" localSheetId="1">'Rekapitulace stavby'!$85:$85</definedName>
    <definedName name="_xlnm.Print_Titles" localSheetId="2">'SO 01 - Vodovodní řad'!$120:$120</definedName>
    <definedName name="_xlnm.Print_Titles" localSheetId="3">'SO 02 - Vodovodní přípojka'!$121:$121</definedName>
    <definedName name="_xlnm.Print_Area" localSheetId="1">'Rekapitulace stavby'!$C$4:$AP$70,'Rekapitulace stavby'!$C$76:$AP$93</definedName>
    <definedName name="_xlnm.Print_Area" localSheetId="2">'SO 01 - Vodovodní řad'!$C$4:$Q$70,'SO 01 - Vodovodní řad'!$C$76:$Q$104,'SO 01 - Vodovodní řad'!$C$110:$Q$253</definedName>
    <definedName name="_xlnm.Print_Area" localSheetId="3">'SO 02 - Vodovodní přípojka'!$C$4:$Q$70,'SO 02 - Vodovodní přípojka'!$C$76:$Q$105,'SO 02 - Vodovodní přípojka'!$C$111:$Q$227</definedName>
  </definedNames>
  <calcPr calcId="125725"/>
</workbook>
</file>

<file path=xl/calcChain.xml><?xml version="1.0" encoding="utf-8"?>
<calcChain xmlns="http://schemas.openxmlformats.org/spreadsheetml/2006/main">
  <c r="C42" i="4"/>
  <c r="C41"/>
  <c r="C38"/>
  <c r="C36"/>
  <c r="C31"/>
  <c r="AY89" i="1"/>
  <c r="AX89"/>
  <c r="BI227" i="3"/>
  <c r="BH227"/>
  <c r="BG227"/>
  <c r="BF227"/>
  <c r="AA227"/>
  <c r="Y227"/>
  <c r="W227"/>
  <c r="BK227"/>
  <c r="N227"/>
  <c r="BE227" s="1"/>
  <c r="BI226"/>
  <c r="BH226"/>
  <c r="BG226"/>
  <c r="BF226"/>
  <c r="AA226"/>
  <c r="AA225" s="1"/>
  <c r="Y226"/>
  <c r="Y225" s="1"/>
  <c r="W226"/>
  <c r="W225" s="1"/>
  <c r="BK226"/>
  <c r="BK225" s="1"/>
  <c r="N225" s="1"/>
  <c r="N101" s="1"/>
  <c r="N226"/>
  <c r="BE226" s="1"/>
  <c r="BI224"/>
  <c r="BH224"/>
  <c r="BG224"/>
  <c r="BF224"/>
  <c r="AA224"/>
  <c r="Y224"/>
  <c r="W224"/>
  <c r="BK224"/>
  <c r="N224"/>
  <c r="BE224" s="1"/>
  <c r="BI223"/>
  <c r="BH223"/>
  <c r="BG223"/>
  <c r="BF223"/>
  <c r="AA223"/>
  <c r="Y223"/>
  <c r="W223"/>
  <c r="BK223"/>
  <c r="N223"/>
  <c r="BE223" s="1"/>
  <c r="BI222"/>
  <c r="BH222"/>
  <c r="BG222"/>
  <c r="BF222"/>
  <c r="AA222"/>
  <c r="AA221" s="1"/>
  <c r="Y222"/>
  <c r="Y221" s="1"/>
  <c r="W222"/>
  <c r="W221" s="1"/>
  <c r="BK222"/>
  <c r="BK221" s="1"/>
  <c r="N221" s="1"/>
  <c r="N100" s="1"/>
  <c r="N222"/>
  <c r="BE222" s="1"/>
  <c r="BI220"/>
  <c r="BH220"/>
  <c r="BG220"/>
  <c r="BF220"/>
  <c r="AA220"/>
  <c r="Y220"/>
  <c r="W220"/>
  <c r="BK220"/>
  <c r="N220"/>
  <c r="BE220" s="1"/>
  <c r="BI219"/>
  <c r="BH219"/>
  <c r="BG219"/>
  <c r="BF219"/>
  <c r="AA219"/>
  <c r="AA218" s="1"/>
  <c r="Y219"/>
  <c r="Y218" s="1"/>
  <c r="W219"/>
  <c r="W218" s="1"/>
  <c r="BK219"/>
  <c r="BK218" s="1"/>
  <c r="N218" s="1"/>
  <c r="N99" s="1"/>
  <c r="N219"/>
  <c r="BE219" s="1"/>
  <c r="BI217"/>
  <c r="BH217"/>
  <c r="BG217"/>
  <c r="BF217"/>
  <c r="BE217"/>
  <c r="AA217"/>
  <c r="Y217"/>
  <c r="W217"/>
  <c r="BK217"/>
  <c r="N217"/>
  <c r="BI216"/>
  <c r="BH216"/>
  <c r="BG216"/>
  <c r="BF216"/>
  <c r="BE216"/>
  <c r="AA216"/>
  <c r="Y216"/>
  <c r="W216"/>
  <c r="BK216"/>
  <c r="N216"/>
  <c r="BI215"/>
  <c r="BH215"/>
  <c r="BG215"/>
  <c r="BF215"/>
  <c r="BE215"/>
  <c r="AA215"/>
  <c r="Y215"/>
  <c r="W215"/>
  <c r="BK215"/>
  <c r="N215"/>
  <c r="BI214"/>
  <c r="BH214"/>
  <c r="BG214"/>
  <c r="BF214"/>
  <c r="BE214"/>
  <c r="AA214"/>
  <c r="Y214"/>
  <c r="W214"/>
  <c r="BK214"/>
  <c r="N214"/>
  <c r="BI213"/>
  <c r="BH213"/>
  <c r="BG213"/>
  <c r="BF213"/>
  <c r="BE213"/>
  <c r="AA213"/>
  <c r="Y213"/>
  <c r="W213"/>
  <c r="BK213"/>
  <c r="N213"/>
  <c r="BI212"/>
  <c r="BH212"/>
  <c r="BG212"/>
  <c r="BF212"/>
  <c r="BE212"/>
  <c r="AA212"/>
  <c r="Y212"/>
  <c r="W212"/>
  <c r="BK212"/>
  <c r="N212"/>
  <c r="BI211"/>
  <c r="BH211"/>
  <c r="BG211"/>
  <c r="BF211"/>
  <c r="BE211"/>
  <c r="AA211"/>
  <c r="Y211"/>
  <c r="W211"/>
  <c r="BK211"/>
  <c r="N211"/>
  <c r="BI210"/>
  <c r="BH210"/>
  <c r="BG210"/>
  <c r="BF210"/>
  <c r="BE210"/>
  <c r="AA210"/>
  <c r="AA209" s="1"/>
  <c r="AA208" s="1"/>
  <c r="Y210"/>
  <c r="Y209" s="1"/>
  <c r="Y208" s="1"/>
  <c r="W210"/>
  <c r="W209" s="1"/>
  <c r="W208" s="1"/>
  <c r="BK210"/>
  <c r="BK209" s="1"/>
  <c r="N210"/>
  <c r="BI207"/>
  <c r="BH207"/>
  <c r="BG207"/>
  <c r="BF207"/>
  <c r="BE207"/>
  <c r="AA207"/>
  <c r="Y207"/>
  <c r="W207"/>
  <c r="BK207"/>
  <c r="N207"/>
  <c r="BI206"/>
  <c r="BH206"/>
  <c r="BG206"/>
  <c r="BF206"/>
  <c r="BE206"/>
  <c r="AA206"/>
  <c r="AA205" s="1"/>
  <c r="Y206"/>
  <c r="Y205" s="1"/>
  <c r="W206"/>
  <c r="W205" s="1"/>
  <c r="BK206"/>
  <c r="BK205" s="1"/>
  <c r="N205" s="1"/>
  <c r="N96" s="1"/>
  <c r="N206"/>
  <c r="BI204"/>
  <c r="BH204"/>
  <c r="BG204"/>
  <c r="BF204"/>
  <c r="AA204"/>
  <c r="Y204"/>
  <c r="W204"/>
  <c r="BK204"/>
  <c r="N204"/>
  <c r="BE204" s="1"/>
  <c r="BI203"/>
  <c r="BH203"/>
  <c r="BG203"/>
  <c r="BF203"/>
  <c r="AA203"/>
  <c r="Y203"/>
  <c r="W203"/>
  <c r="BK203"/>
  <c r="N203"/>
  <c r="BE203" s="1"/>
  <c r="BI202"/>
  <c r="BH202"/>
  <c r="BG202"/>
  <c r="BF202"/>
  <c r="AA202"/>
  <c r="Y202"/>
  <c r="W202"/>
  <c r="BK202"/>
  <c r="N202"/>
  <c r="BE202" s="1"/>
  <c r="BI201"/>
  <c r="BH201"/>
  <c r="BG201"/>
  <c r="BF201"/>
  <c r="AA201"/>
  <c r="Y201"/>
  <c r="W201"/>
  <c r="BK201"/>
  <c r="N201"/>
  <c r="BE201" s="1"/>
  <c r="BI200"/>
  <c r="BH200"/>
  <c r="BG200"/>
  <c r="BF200"/>
  <c r="AA200"/>
  <c r="Y200"/>
  <c r="W200"/>
  <c r="BK200"/>
  <c r="N200"/>
  <c r="BE200" s="1"/>
  <c r="BI199"/>
  <c r="BH199"/>
  <c r="BG199"/>
  <c r="BF199"/>
  <c r="AA199"/>
  <c r="Y199"/>
  <c r="W199"/>
  <c r="BK199"/>
  <c r="N199"/>
  <c r="BE199" s="1"/>
  <c r="BI197"/>
  <c r="BH197"/>
  <c r="BG197"/>
  <c r="BF197"/>
  <c r="AA197"/>
  <c r="Y197"/>
  <c r="W197"/>
  <c r="BK197"/>
  <c r="N197"/>
  <c r="BE197" s="1"/>
  <c r="BI195"/>
  <c r="BH195"/>
  <c r="BG195"/>
  <c r="BF195"/>
  <c r="AA195"/>
  <c r="AA194" s="1"/>
  <c r="Y195"/>
  <c r="Y194" s="1"/>
  <c r="W195"/>
  <c r="W194" s="1"/>
  <c r="BK195"/>
  <c r="BK194" s="1"/>
  <c r="N194" s="1"/>
  <c r="N95" s="1"/>
  <c r="N195"/>
  <c r="BE195" s="1"/>
  <c r="BI193"/>
  <c r="BH193"/>
  <c r="BG193"/>
  <c r="BF193"/>
  <c r="BE193"/>
  <c r="AA193"/>
  <c r="Y193"/>
  <c r="W193"/>
  <c r="BK193"/>
  <c r="N193"/>
  <c r="BI192"/>
  <c r="BH192"/>
  <c r="BG192"/>
  <c r="BF192"/>
  <c r="BE192"/>
  <c r="AA192"/>
  <c r="Y192"/>
  <c r="W192"/>
  <c r="BK192"/>
  <c r="N192"/>
  <c r="BI191"/>
  <c r="BH191"/>
  <c r="BG191"/>
  <c r="BF191"/>
  <c r="BE191"/>
  <c r="AA191"/>
  <c r="Y191"/>
  <c r="W191"/>
  <c r="BK191"/>
  <c r="N191"/>
  <c r="BI190"/>
  <c r="BH190"/>
  <c r="BG190"/>
  <c r="BF190"/>
  <c r="BE190"/>
  <c r="AA190"/>
  <c r="Y190"/>
  <c r="W190"/>
  <c r="BK190"/>
  <c r="N190"/>
  <c r="BI189"/>
  <c r="BH189"/>
  <c r="BG189"/>
  <c r="BF189"/>
  <c r="BE189"/>
  <c r="AA189"/>
  <c r="Y189"/>
  <c r="W189"/>
  <c r="BK189"/>
  <c r="N189"/>
  <c r="BI188"/>
  <c r="BH188"/>
  <c r="BG188"/>
  <c r="BF188"/>
  <c r="BE188"/>
  <c r="AA188"/>
  <c r="Y188"/>
  <c r="W188"/>
  <c r="BK188"/>
  <c r="N188"/>
  <c r="BI187"/>
  <c r="BH187"/>
  <c r="BG187"/>
  <c r="BF187"/>
  <c r="BE187"/>
  <c r="AA187"/>
  <c r="Y187"/>
  <c r="W187"/>
  <c r="BK187"/>
  <c r="N187"/>
  <c r="BI186"/>
  <c r="BH186"/>
  <c r="BG186"/>
  <c r="BF186"/>
  <c r="BE186"/>
  <c r="AA186"/>
  <c r="Y186"/>
  <c r="W186"/>
  <c r="BK186"/>
  <c r="N186"/>
  <c r="BI185"/>
  <c r="BH185"/>
  <c r="BG185"/>
  <c r="BF185"/>
  <c r="BE185"/>
  <c r="AA185"/>
  <c r="Y185"/>
  <c r="W185"/>
  <c r="BK185"/>
  <c r="N185"/>
  <c r="BI184"/>
  <c r="BH184"/>
  <c r="BG184"/>
  <c r="BF184"/>
  <c r="BE184"/>
  <c r="AA184"/>
  <c r="Y184"/>
  <c r="W184"/>
  <c r="BK184"/>
  <c r="N184"/>
  <c r="BI183"/>
  <c r="BH183"/>
  <c r="BG183"/>
  <c r="BF183"/>
  <c r="BE183"/>
  <c r="AA183"/>
  <c r="Y183"/>
  <c r="W183"/>
  <c r="BK183"/>
  <c r="N183"/>
  <c r="BI182"/>
  <c r="BH182"/>
  <c r="BG182"/>
  <c r="BF182"/>
  <c r="BE182"/>
  <c r="AA182"/>
  <c r="Y182"/>
  <c r="W182"/>
  <c r="BK182"/>
  <c r="N182"/>
  <c r="BI181"/>
  <c r="BH181"/>
  <c r="BG181"/>
  <c r="BF181"/>
  <c r="BE181"/>
  <c r="AA181"/>
  <c r="Y181"/>
  <c r="W181"/>
  <c r="BK181"/>
  <c r="N181"/>
  <c r="BI180"/>
  <c r="BH180"/>
  <c r="BG180"/>
  <c r="BF180"/>
  <c r="BE180"/>
  <c r="AA180"/>
  <c r="Y180"/>
  <c r="W180"/>
  <c r="BK180"/>
  <c r="N180"/>
  <c r="BI179"/>
  <c r="BH179"/>
  <c r="BG179"/>
  <c r="BF179"/>
  <c r="BE179"/>
  <c r="AA179"/>
  <c r="AA178" s="1"/>
  <c r="Y179"/>
  <c r="Y178" s="1"/>
  <c r="W179"/>
  <c r="W178" s="1"/>
  <c r="BK179"/>
  <c r="BK178" s="1"/>
  <c r="N178" s="1"/>
  <c r="N94" s="1"/>
  <c r="N179"/>
  <c r="BI176"/>
  <c r="BH176"/>
  <c r="BG176"/>
  <c r="BF176"/>
  <c r="AA176"/>
  <c r="Y176"/>
  <c r="W176"/>
  <c r="BK176"/>
  <c r="N176"/>
  <c r="BE176" s="1"/>
  <c r="BI174"/>
  <c r="BH174"/>
  <c r="BG174"/>
  <c r="BF174"/>
  <c r="AA174"/>
  <c r="AA173" s="1"/>
  <c r="Y174"/>
  <c r="Y173" s="1"/>
  <c r="W174"/>
  <c r="W173" s="1"/>
  <c r="BK174"/>
  <c r="BK173" s="1"/>
  <c r="N173" s="1"/>
  <c r="N93" s="1"/>
  <c r="N174"/>
  <c r="BE174" s="1"/>
  <c r="BI172"/>
  <c r="BH172"/>
  <c r="BG172"/>
  <c r="BF172"/>
  <c r="BE172"/>
  <c r="AA172"/>
  <c r="Y172"/>
  <c r="W172"/>
  <c r="BK172"/>
  <c r="N172"/>
  <c r="BI171"/>
  <c r="BH171"/>
  <c r="BG171"/>
  <c r="BF171"/>
  <c r="BE171"/>
  <c r="AA171"/>
  <c r="Y171"/>
  <c r="W171"/>
  <c r="BK171"/>
  <c r="N171"/>
  <c r="BI170"/>
  <c r="BH170"/>
  <c r="BG170"/>
  <c r="BF170"/>
  <c r="BE170"/>
  <c r="AA170"/>
  <c r="AA169" s="1"/>
  <c r="Y170"/>
  <c r="Y169" s="1"/>
  <c r="W170"/>
  <c r="W169" s="1"/>
  <c r="BK170"/>
  <c r="BK169" s="1"/>
  <c r="N169" s="1"/>
  <c r="N92" s="1"/>
  <c r="N170"/>
  <c r="BI167"/>
  <c r="BH167"/>
  <c r="BG167"/>
  <c r="BF167"/>
  <c r="AA167"/>
  <c r="AA166" s="1"/>
  <c r="Y167"/>
  <c r="Y166" s="1"/>
  <c r="W167"/>
  <c r="W166" s="1"/>
  <c r="BK167"/>
  <c r="BK166" s="1"/>
  <c r="N166" s="1"/>
  <c r="N91" s="1"/>
  <c r="N167"/>
  <c r="BE167" s="1"/>
  <c r="BI165"/>
  <c r="BH165"/>
  <c r="BG165"/>
  <c r="BF165"/>
  <c r="AA165"/>
  <c r="Y165"/>
  <c r="W165"/>
  <c r="BK165"/>
  <c r="N165"/>
  <c r="BE165" s="1"/>
  <c r="BI164"/>
  <c r="BH164"/>
  <c r="BG164"/>
  <c r="BF164"/>
  <c r="AA164"/>
  <c r="Y164"/>
  <c r="W164"/>
  <c r="BK164"/>
  <c r="N164"/>
  <c r="BE164" s="1"/>
  <c r="BI163"/>
  <c r="BH163"/>
  <c r="BG163"/>
  <c r="BF163"/>
  <c r="AA163"/>
  <c r="Y163"/>
  <c r="W163"/>
  <c r="BK163"/>
  <c r="N163"/>
  <c r="BE163" s="1"/>
  <c r="BI161"/>
  <c r="BH161"/>
  <c r="BG161"/>
  <c r="BF161"/>
  <c r="AA161"/>
  <c r="Y161"/>
  <c r="W161"/>
  <c r="BK161"/>
  <c r="N161"/>
  <c r="BE161" s="1"/>
  <c r="BI159"/>
  <c r="BH159"/>
  <c r="BG159"/>
  <c r="BF159"/>
  <c r="AA159"/>
  <c r="Y159"/>
  <c r="W159"/>
  <c r="BK159"/>
  <c r="N159"/>
  <c r="BE159" s="1"/>
  <c r="BI158"/>
  <c r="BH158"/>
  <c r="BG158"/>
  <c r="BF158"/>
  <c r="AA158"/>
  <c r="Y158"/>
  <c r="W158"/>
  <c r="BK158"/>
  <c r="N158"/>
  <c r="BE158" s="1"/>
  <c r="BI156"/>
  <c r="BH156"/>
  <c r="BG156"/>
  <c r="BF156"/>
  <c r="AA156"/>
  <c r="Y156"/>
  <c r="W156"/>
  <c r="BK156"/>
  <c r="N156"/>
  <c r="BE156" s="1"/>
  <c r="BI152"/>
  <c r="BH152"/>
  <c r="BG152"/>
  <c r="BF152"/>
  <c r="AA152"/>
  <c r="Y152"/>
  <c r="W152"/>
  <c r="BK152"/>
  <c r="N152"/>
  <c r="BE152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7"/>
  <c r="BH147"/>
  <c r="BG147"/>
  <c r="BF147"/>
  <c r="AA147"/>
  <c r="Y147"/>
  <c r="W147"/>
  <c r="BK147"/>
  <c r="N147"/>
  <c r="BE147" s="1"/>
  <c r="BI146"/>
  <c r="BH146"/>
  <c r="BG146"/>
  <c r="BF146"/>
  <c r="AA146"/>
  <c r="Y146"/>
  <c r="W146"/>
  <c r="BK146"/>
  <c r="N146"/>
  <c r="BE146" s="1"/>
  <c r="BI145"/>
  <c r="BH145"/>
  <c r="BG145"/>
  <c r="BF145"/>
  <c r="AA145"/>
  <c r="Y145"/>
  <c r="W145"/>
  <c r="BK145"/>
  <c r="N145"/>
  <c r="BE145" s="1"/>
  <c r="BI144"/>
  <c r="BH144"/>
  <c r="BG144"/>
  <c r="BF144"/>
  <c r="AA144"/>
  <c r="Y144"/>
  <c r="W144"/>
  <c r="BK144"/>
  <c r="N144"/>
  <c r="BE144" s="1"/>
  <c r="BI142"/>
  <c r="BH142"/>
  <c r="BG142"/>
  <c r="BF142"/>
  <c r="AA142"/>
  <c r="Y142"/>
  <c r="W142"/>
  <c r="BK142"/>
  <c r="N142"/>
  <c r="BE142" s="1"/>
  <c r="BI140"/>
  <c r="BH140"/>
  <c r="BG140"/>
  <c r="BF140"/>
  <c r="AA140"/>
  <c r="Y140"/>
  <c r="W140"/>
  <c r="BK140"/>
  <c r="N140"/>
  <c r="BE140" s="1"/>
  <c r="BI139"/>
  <c r="BH139"/>
  <c r="BG139"/>
  <c r="BF139"/>
  <c r="AA139"/>
  <c r="Y139"/>
  <c r="W139"/>
  <c r="BK139"/>
  <c r="N139"/>
  <c r="BE139" s="1"/>
  <c r="BI136"/>
  <c r="BH136"/>
  <c r="BG136"/>
  <c r="BF136"/>
  <c r="AA136"/>
  <c r="Y136"/>
  <c r="W136"/>
  <c r="BK136"/>
  <c r="N136"/>
  <c r="BE136" s="1"/>
  <c r="BI135"/>
  <c r="BH135"/>
  <c r="BG135"/>
  <c r="BF135"/>
  <c r="AA135"/>
  <c r="Y135"/>
  <c r="W135"/>
  <c r="BK135"/>
  <c r="N135"/>
  <c r="BE135" s="1"/>
  <c r="BI133"/>
  <c r="BH133"/>
  <c r="BG133"/>
  <c r="BF133"/>
  <c r="AA133"/>
  <c r="Y133"/>
  <c r="W133"/>
  <c r="BK133"/>
  <c r="N133"/>
  <c r="BE133" s="1"/>
  <c r="BI131"/>
  <c r="BH131"/>
  <c r="BG131"/>
  <c r="BF131"/>
  <c r="AA131"/>
  <c r="Y131"/>
  <c r="W131"/>
  <c r="BK131"/>
  <c r="N131"/>
  <c r="BE131" s="1"/>
  <c r="BI130"/>
  <c r="BH130"/>
  <c r="BG130"/>
  <c r="BF130"/>
  <c r="AA130"/>
  <c r="Y130"/>
  <c r="W130"/>
  <c r="BK130"/>
  <c r="N130"/>
  <c r="BE130" s="1"/>
  <c r="BI129"/>
  <c r="BH129"/>
  <c r="BG129"/>
  <c r="BF129"/>
  <c r="AA129"/>
  <c r="Y129"/>
  <c r="W129"/>
  <c r="BK129"/>
  <c r="N129"/>
  <c r="BE129" s="1"/>
  <c r="BI127"/>
  <c r="BH127"/>
  <c r="BG127"/>
  <c r="BF127"/>
  <c r="AA127"/>
  <c r="Y127"/>
  <c r="W127"/>
  <c r="BK127"/>
  <c r="N127"/>
  <c r="BE127" s="1"/>
  <c r="BI125"/>
  <c r="H36" s="1"/>
  <c r="BD89" i="1" s="1"/>
  <c r="BH125" i="3"/>
  <c r="H35" s="1"/>
  <c r="BC89" i="1" s="1"/>
  <c r="BG125" i="3"/>
  <c r="H34" s="1"/>
  <c r="BB89" i="1" s="1"/>
  <c r="BF125" i="3"/>
  <c r="H33" s="1"/>
  <c r="BA89" i="1" s="1"/>
  <c r="AA125" i="3"/>
  <c r="AA124" s="1"/>
  <c r="AA123" s="1"/>
  <c r="AA122" s="1"/>
  <c r="Y125"/>
  <c r="Y124" s="1"/>
  <c r="Y123" s="1"/>
  <c r="Y122" s="1"/>
  <c r="W125"/>
  <c r="W124" s="1"/>
  <c r="W123" s="1"/>
  <c r="W122" s="1"/>
  <c r="AU89" i="1" s="1"/>
  <c r="BK125" i="3"/>
  <c r="BK124" s="1"/>
  <c r="N125"/>
  <c r="BE125" s="1"/>
  <c r="H32" s="1"/>
  <c r="AZ89" i="1" s="1"/>
  <c r="M119" i="3"/>
  <c r="M118"/>
  <c r="F118"/>
  <c r="F116"/>
  <c r="F114"/>
  <c r="M28"/>
  <c r="AS89" i="1" s="1"/>
  <c r="M84" i="3"/>
  <c r="M83"/>
  <c r="F83"/>
  <c r="F81"/>
  <c r="F79"/>
  <c r="O15"/>
  <c r="E15"/>
  <c r="F84" s="1"/>
  <c r="O14"/>
  <c r="O9"/>
  <c r="M116" s="1"/>
  <c r="F6"/>
  <c r="F113" s="1"/>
  <c r="AY88" i="1"/>
  <c r="AX88"/>
  <c r="BI253" i="2"/>
  <c r="BH253"/>
  <c r="BG253"/>
  <c r="BF253"/>
  <c r="AA253"/>
  <c r="Y253"/>
  <c r="W253"/>
  <c r="BK253"/>
  <c r="N253"/>
  <c r="BE253" s="1"/>
  <c r="BI252"/>
  <c r="BH252"/>
  <c r="BG252"/>
  <c r="BF252"/>
  <c r="AA252"/>
  <c r="AA251" s="1"/>
  <c r="Y252"/>
  <c r="Y251" s="1"/>
  <c r="W252"/>
  <c r="W251" s="1"/>
  <c r="BK252"/>
  <c r="N252"/>
  <c r="BE252" s="1"/>
  <c r="BI250"/>
  <c r="BH250"/>
  <c r="BG250"/>
  <c r="BF250"/>
  <c r="AA250"/>
  <c r="Y250"/>
  <c r="W250"/>
  <c r="BK250"/>
  <c r="N250"/>
  <c r="BE250" s="1"/>
  <c r="BI249"/>
  <c r="BH249"/>
  <c r="BG249"/>
  <c r="BF249"/>
  <c r="AA249"/>
  <c r="Y249"/>
  <c r="W249"/>
  <c r="BK249"/>
  <c r="N249"/>
  <c r="BE249" s="1"/>
  <c r="BI248"/>
  <c r="BH248"/>
  <c r="BG248"/>
  <c r="BF248"/>
  <c r="AA248"/>
  <c r="Y248"/>
  <c r="W248"/>
  <c r="BK248"/>
  <c r="N248"/>
  <c r="BE248" s="1"/>
  <c r="BI247"/>
  <c r="BH247"/>
  <c r="BG247"/>
  <c r="BF247"/>
  <c r="AA247"/>
  <c r="Y247"/>
  <c r="W247"/>
  <c r="BK247"/>
  <c r="N247"/>
  <c r="BE247" s="1"/>
  <c r="BI246"/>
  <c r="BH246"/>
  <c r="BG246"/>
  <c r="BF246"/>
  <c r="AA246"/>
  <c r="AA245" s="1"/>
  <c r="Y246"/>
  <c r="Y245" s="1"/>
  <c r="W246"/>
  <c r="W245" s="1"/>
  <c r="BK246"/>
  <c r="BK245" s="1"/>
  <c r="N245" s="1"/>
  <c r="N99" s="1"/>
  <c r="N246"/>
  <c r="BE246" s="1"/>
  <c r="BI244"/>
  <c r="BH244"/>
  <c r="BG244"/>
  <c r="BF244"/>
  <c r="AA244"/>
  <c r="Y244"/>
  <c r="W244"/>
  <c r="BK244"/>
  <c r="N244"/>
  <c r="BE244" s="1"/>
  <c r="BI243"/>
  <c r="BH243"/>
  <c r="BG243"/>
  <c r="BF243"/>
  <c r="AA243"/>
  <c r="Y243"/>
  <c r="W243"/>
  <c r="BK243"/>
  <c r="N243"/>
  <c r="BE243" s="1"/>
  <c r="BI242"/>
  <c r="BH242"/>
  <c r="BG242"/>
  <c r="BF242"/>
  <c r="AA242"/>
  <c r="AA241" s="1"/>
  <c r="AA240" s="1"/>
  <c r="Y242"/>
  <c r="Y241" s="1"/>
  <c r="Y240" s="1"/>
  <c r="W242"/>
  <c r="W241" s="1"/>
  <c r="W240" s="1"/>
  <c r="BK242"/>
  <c r="BK241" s="1"/>
  <c r="N241" s="1"/>
  <c r="N98" s="1"/>
  <c r="N242"/>
  <c r="BE242" s="1"/>
  <c r="BI239"/>
  <c r="BH239"/>
  <c r="BG239"/>
  <c r="BF239"/>
  <c r="AA239"/>
  <c r="Y239"/>
  <c r="W239"/>
  <c r="BK239"/>
  <c r="N239"/>
  <c r="BE239" s="1"/>
  <c r="BI238"/>
  <c r="BH238"/>
  <c r="BG238"/>
  <c r="BF238"/>
  <c r="AA238"/>
  <c r="Y238"/>
  <c r="W238"/>
  <c r="BK238"/>
  <c r="N238"/>
  <c r="BE238" s="1"/>
  <c r="BI237"/>
  <c r="BH237"/>
  <c r="BG237"/>
  <c r="BF237"/>
  <c r="AA237"/>
  <c r="Y237"/>
  <c r="W237"/>
  <c r="BK237"/>
  <c r="N237"/>
  <c r="BE237" s="1"/>
  <c r="BI236"/>
  <c r="BH236"/>
  <c r="BG236"/>
  <c r="BF236"/>
  <c r="AA236"/>
  <c r="AA235" s="1"/>
  <c r="Y236"/>
  <c r="Y235" s="1"/>
  <c r="W236"/>
  <c r="W235" s="1"/>
  <c r="BK236"/>
  <c r="BK235" s="1"/>
  <c r="N235" s="1"/>
  <c r="N96" s="1"/>
  <c r="N236"/>
  <c r="BE236" s="1"/>
  <c r="BI234"/>
  <c r="BH234"/>
  <c r="BG234"/>
  <c r="BF234"/>
  <c r="BE234"/>
  <c r="AA234"/>
  <c r="Y234"/>
  <c r="W234"/>
  <c r="BK234"/>
  <c r="N234"/>
  <c r="BI233"/>
  <c r="BH233"/>
  <c r="BG233"/>
  <c r="BF233"/>
  <c r="BE233"/>
  <c r="AA233"/>
  <c r="AA232" s="1"/>
  <c r="Y233"/>
  <c r="Y232" s="1"/>
  <c r="W233"/>
  <c r="W232" s="1"/>
  <c r="BK233"/>
  <c r="BK232" s="1"/>
  <c r="N232" s="1"/>
  <c r="N95" s="1"/>
  <c r="N233"/>
  <c r="BI230"/>
  <c r="BH230"/>
  <c r="BG230"/>
  <c r="BF230"/>
  <c r="AA230"/>
  <c r="AA229" s="1"/>
  <c r="Y230"/>
  <c r="W230"/>
  <c r="W229" s="1"/>
  <c r="BK230"/>
  <c r="N230"/>
  <c r="BE230" s="1"/>
  <c r="BI228"/>
  <c r="BH228"/>
  <c r="BG228"/>
  <c r="BF228"/>
  <c r="AA228"/>
  <c r="Y228"/>
  <c r="W228"/>
  <c r="BK228"/>
  <c r="N228"/>
  <c r="BE228" s="1"/>
  <c r="BI227"/>
  <c r="BH227"/>
  <c r="BG227"/>
  <c r="BF227"/>
  <c r="AA227"/>
  <c r="Y227"/>
  <c r="W227"/>
  <c r="BK227"/>
  <c r="N227"/>
  <c r="BE227" s="1"/>
  <c r="BI225"/>
  <c r="BH225"/>
  <c r="BG225"/>
  <c r="BF225"/>
  <c r="AA225"/>
  <c r="Y225"/>
  <c r="W225"/>
  <c r="BK225"/>
  <c r="N225"/>
  <c r="BE225" s="1"/>
  <c r="BI224"/>
  <c r="BH224"/>
  <c r="BG224"/>
  <c r="BF224"/>
  <c r="AA224"/>
  <c r="Y224"/>
  <c r="W224"/>
  <c r="BK224"/>
  <c r="N224"/>
  <c r="BE224" s="1"/>
  <c r="BI223"/>
  <c r="BH223"/>
  <c r="BG223"/>
  <c r="BF223"/>
  <c r="AA223"/>
  <c r="Y223"/>
  <c r="W223"/>
  <c r="BK223"/>
  <c r="N223"/>
  <c r="BE223" s="1"/>
  <c r="BI222"/>
  <c r="BH222"/>
  <c r="BG222"/>
  <c r="BF222"/>
  <c r="AA222"/>
  <c r="Y222"/>
  <c r="W222"/>
  <c r="BK222"/>
  <c r="N222"/>
  <c r="BE222" s="1"/>
  <c r="BI221"/>
  <c r="BH221"/>
  <c r="BG221"/>
  <c r="BF221"/>
  <c r="AA221"/>
  <c r="Y221"/>
  <c r="W221"/>
  <c r="BK221"/>
  <c r="N221"/>
  <c r="BE221" s="1"/>
  <c r="BI220"/>
  <c r="BH220"/>
  <c r="BG220"/>
  <c r="BF220"/>
  <c r="AA220"/>
  <c r="Y220"/>
  <c r="W220"/>
  <c r="BK220"/>
  <c r="N220"/>
  <c r="BE220" s="1"/>
  <c r="BI219"/>
  <c r="BH219"/>
  <c r="BG219"/>
  <c r="BF219"/>
  <c r="AA219"/>
  <c r="Y219"/>
  <c r="W219"/>
  <c r="BK219"/>
  <c r="N219"/>
  <c r="BE219" s="1"/>
  <c r="BI218"/>
  <c r="BH218"/>
  <c r="BG218"/>
  <c r="BF218"/>
  <c r="AA218"/>
  <c r="Y218"/>
  <c r="W218"/>
  <c r="BK218"/>
  <c r="N218"/>
  <c r="BE218" s="1"/>
  <c r="BI217"/>
  <c r="BH217"/>
  <c r="BG217"/>
  <c r="BF217"/>
  <c r="AA217"/>
  <c r="Y217"/>
  <c r="W217"/>
  <c r="BK217"/>
  <c r="N217"/>
  <c r="BE217" s="1"/>
  <c r="BI216"/>
  <c r="BH216"/>
  <c r="BG216"/>
  <c r="BF216"/>
  <c r="AA216"/>
  <c r="Y216"/>
  <c r="W216"/>
  <c r="BK216"/>
  <c r="N216"/>
  <c r="BE216" s="1"/>
  <c r="BI215"/>
  <c r="BH215"/>
  <c r="BG215"/>
  <c r="BF215"/>
  <c r="AA215"/>
  <c r="Y215"/>
  <c r="W215"/>
  <c r="BK215"/>
  <c r="N215"/>
  <c r="BE215" s="1"/>
  <c r="BI214"/>
  <c r="BH214"/>
  <c r="BG214"/>
  <c r="BF214"/>
  <c r="AA214"/>
  <c r="Y214"/>
  <c r="W214"/>
  <c r="BK214"/>
  <c r="N214"/>
  <c r="BE214" s="1"/>
  <c r="BI213"/>
  <c r="BH213"/>
  <c r="BG213"/>
  <c r="BF213"/>
  <c r="AA213"/>
  <c r="Y213"/>
  <c r="W213"/>
  <c r="BK213"/>
  <c r="N213"/>
  <c r="BE213" s="1"/>
  <c r="BI212"/>
  <c r="BH212"/>
  <c r="BG212"/>
  <c r="BF212"/>
  <c r="AA212"/>
  <c r="Y212"/>
  <c r="W212"/>
  <c r="BK212"/>
  <c r="N212"/>
  <c r="BE212" s="1"/>
  <c r="BI211"/>
  <c r="BH211"/>
  <c r="BG211"/>
  <c r="BF211"/>
  <c r="AA211"/>
  <c r="Y211"/>
  <c r="W211"/>
  <c r="BK211"/>
  <c r="N211"/>
  <c r="BE211" s="1"/>
  <c r="BI210"/>
  <c r="BH210"/>
  <c r="BG210"/>
  <c r="BF210"/>
  <c r="AA210"/>
  <c r="Y210"/>
  <c r="W210"/>
  <c r="BK210"/>
  <c r="N210"/>
  <c r="BE210" s="1"/>
  <c r="BI209"/>
  <c r="BH209"/>
  <c r="BG209"/>
  <c r="BF209"/>
  <c r="AA209"/>
  <c r="Y209"/>
  <c r="W209"/>
  <c r="BK209"/>
  <c r="N209"/>
  <c r="BE209" s="1"/>
  <c r="BI208"/>
  <c r="BH208"/>
  <c r="BG208"/>
  <c r="BF208"/>
  <c r="AA208"/>
  <c r="Y208"/>
  <c r="W208"/>
  <c r="BK208"/>
  <c r="N208"/>
  <c r="BE208" s="1"/>
  <c r="BI207"/>
  <c r="BH207"/>
  <c r="BG207"/>
  <c r="BF207"/>
  <c r="AA207"/>
  <c r="Y207"/>
  <c r="W207"/>
  <c r="BK207"/>
  <c r="N207"/>
  <c r="BE207" s="1"/>
  <c r="BI206"/>
  <c r="BH206"/>
  <c r="BG206"/>
  <c r="BF206"/>
  <c r="AA206"/>
  <c r="Y206"/>
  <c r="W206"/>
  <c r="BK206"/>
  <c r="N206"/>
  <c r="BE206" s="1"/>
  <c r="BI205"/>
  <c r="BH205"/>
  <c r="BG205"/>
  <c r="BF205"/>
  <c r="AA205"/>
  <c r="Y205"/>
  <c r="W205"/>
  <c r="BK205"/>
  <c r="N205"/>
  <c r="BE205" s="1"/>
  <c r="BI204"/>
  <c r="BH204"/>
  <c r="BG204"/>
  <c r="BF204"/>
  <c r="AA204"/>
  <c r="Y204"/>
  <c r="W204"/>
  <c r="BK204"/>
  <c r="N204"/>
  <c r="BE204" s="1"/>
  <c r="BI203"/>
  <c r="BH203"/>
  <c r="BG203"/>
  <c r="BF203"/>
  <c r="AA203"/>
  <c r="Y203"/>
  <c r="W203"/>
  <c r="BK203"/>
  <c r="N203"/>
  <c r="BE203" s="1"/>
  <c r="BI202"/>
  <c r="BH202"/>
  <c r="BG202"/>
  <c r="BF202"/>
  <c r="AA202"/>
  <c r="Y202"/>
  <c r="W202"/>
  <c r="BK202"/>
  <c r="N202"/>
  <c r="BE202" s="1"/>
  <c r="BI201"/>
  <c r="BH201"/>
  <c r="BG201"/>
  <c r="BF201"/>
  <c r="AA201"/>
  <c r="Y201"/>
  <c r="W201"/>
  <c r="BK201"/>
  <c r="N201"/>
  <c r="BE201" s="1"/>
  <c r="BI200"/>
  <c r="BH200"/>
  <c r="BG200"/>
  <c r="BF200"/>
  <c r="AA200"/>
  <c r="Y200"/>
  <c r="W200"/>
  <c r="BK200"/>
  <c r="N200"/>
  <c r="BE200" s="1"/>
  <c r="BI199"/>
  <c r="BH199"/>
  <c r="BG199"/>
  <c r="BF199"/>
  <c r="AA199"/>
  <c r="Y199"/>
  <c r="W199"/>
  <c r="BK199"/>
  <c r="N199"/>
  <c r="BE199" s="1"/>
  <c r="BI198"/>
  <c r="BH198"/>
  <c r="BG198"/>
  <c r="BF198"/>
  <c r="AA198"/>
  <c r="Y198"/>
  <c r="W198"/>
  <c r="BK198"/>
  <c r="N198"/>
  <c r="BE198" s="1"/>
  <c r="BI197"/>
  <c r="BH197"/>
  <c r="BG197"/>
  <c r="BF197"/>
  <c r="AA197"/>
  <c r="Y197"/>
  <c r="W197"/>
  <c r="BK197"/>
  <c r="N197"/>
  <c r="BE197" s="1"/>
  <c r="BI196"/>
  <c r="BH196"/>
  <c r="BG196"/>
  <c r="BF196"/>
  <c r="AA196"/>
  <c r="Y196"/>
  <c r="W196"/>
  <c r="BK196"/>
  <c r="N196"/>
  <c r="BE196" s="1"/>
  <c r="BI195"/>
  <c r="BH195"/>
  <c r="BG195"/>
  <c r="BF195"/>
  <c r="AA195"/>
  <c r="Y195"/>
  <c r="W195"/>
  <c r="BK195"/>
  <c r="N195"/>
  <c r="BE195" s="1"/>
  <c r="BI194"/>
  <c r="BH194"/>
  <c r="BG194"/>
  <c r="BF194"/>
  <c r="AA194"/>
  <c r="Y194"/>
  <c r="W194"/>
  <c r="BK194"/>
  <c r="N194"/>
  <c r="BE194" s="1"/>
  <c r="BI193"/>
  <c r="BH193"/>
  <c r="BG193"/>
  <c r="BF193"/>
  <c r="AA193"/>
  <c r="Y193"/>
  <c r="W193"/>
  <c r="BK193"/>
  <c r="N193"/>
  <c r="BE193" s="1"/>
  <c r="BI192"/>
  <c r="BH192"/>
  <c r="BG192"/>
  <c r="BF192"/>
  <c r="AA192"/>
  <c r="AA191" s="1"/>
  <c r="Y192"/>
  <c r="Y191" s="1"/>
  <c r="W192"/>
  <c r="W191" s="1"/>
  <c r="BK192"/>
  <c r="BK191" s="1"/>
  <c r="N191" s="1"/>
  <c r="N93" s="1"/>
  <c r="N192"/>
  <c r="BE192" s="1"/>
  <c r="BI188"/>
  <c r="BH188"/>
  <c r="BG188"/>
  <c r="BF188"/>
  <c r="AA188"/>
  <c r="Y188"/>
  <c r="W188"/>
  <c r="BK188"/>
  <c r="N188"/>
  <c r="BE188" s="1"/>
  <c r="BI187"/>
  <c r="BH187"/>
  <c r="BG187"/>
  <c r="BF187"/>
  <c r="AA187"/>
  <c r="Y187"/>
  <c r="W187"/>
  <c r="BK187"/>
  <c r="N187"/>
  <c r="BE187" s="1"/>
  <c r="BI185"/>
  <c r="BH185"/>
  <c r="BG185"/>
  <c r="BF185"/>
  <c r="AA185"/>
  <c r="AA184" s="1"/>
  <c r="Y185"/>
  <c r="Y184" s="1"/>
  <c r="W185"/>
  <c r="W184" s="1"/>
  <c r="BK185"/>
  <c r="BK184" s="1"/>
  <c r="N184" s="1"/>
  <c r="N92" s="1"/>
  <c r="N185"/>
  <c r="BE185" s="1"/>
  <c r="BI182"/>
  <c r="BH182"/>
  <c r="BG182"/>
  <c r="BF182"/>
  <c r="BE182"/>
  <c r="AA182"/>
  <c r="Y182"/>
  <c r="W182"/>
  <c r="BK182"/>
  <c r="N182"/>
  <c r="BI180"/>
  <c r="BH180"/>
  <c r="BG180"/>
  <c r="BF180"/>
  <c r="BE180"/>
  <c r="AA180"/>
  <c r="AA179" s="1"/>
  <c r="Y180"/>
  <c r="Y179" s="1"/>
  <c r="W180"/>
  <c r="W179" s="1"/>
  <c r="BK180"/>
  <c r="BK179" s="1"/>
  <c r="N179" s="1"/>
  <c r="N91" s="1"/>
  <c r="N180"/>
  <c r="BI178"/>
  <c r="BH178"/>
  <c r="BG178"/>
  <c r="BF178"/>
  <c r="AA178"/>
  <c r="Y178"/>
  <c r="W178"/>
  <c r="BK178"/>
  <c r="N178"/>
  <c r="BE178" s="1"/>
  <c r="BI176"/>
  <c r="BH176"/>
  <c r="BG176"/>
  <c r="BF176"/>
  <c r="AA176"/>
  <c r="Y176"/>
  <c r="W176"/>
  <c r="BK176"/>
  <c r="N176"/>
  <c r="BE176" s="1"/>
  <c r="BI175"/>
  <c r="BH175"/>
  <c r="BG175"/>
  <c r="BF175"/>
  <c r="AA175"/>
  <c r="Y175"/>
  <c r="W175"/>
  <c r="BK175"/>
  <c r="N175"/>
  <c r="BE175" s="1"/>
  <c r="BI174"/>
  <c r="BH174"/>
  <c r="BG174"/>
  <c r="BF174"/>
  <c r="AA174"/>
  <c r="Y174"/>
  <c r="W174"/>
  <c r="BK174"/>
  <c r="N174"/>
  <c r="BE174" s="1"/>
  <c r="BI172"/>
  <c r="BH172"/>
  <c r="BG172"/>
  <c r="BF172"/>
  <c r="AA172"/>
  <c r="Y172"/>
  <c r="W172"/>
  <c r="BK172"/>
  <c r="N172"/>
  <c r="BE172" s="1"/>
  <c r="BI170"/>
  <c r="BH170"/>
  <c r="BG170"/>
  <c r="BF170"/>
  <c r="AA170"/>
  <c r="Y170"/>
  <c r="W170"/>
  <c r="BK170"/>
  <c r="N170"/>
  <c r="BE170" s="1"/>
  <c r="BI168"/>
  <c r="BH168"/>
  <c r="BG168"/>
  <c r="BF168"/>
  <c r="AA168"/>
  <c r="Y168"/>
  <c r="W168"/>
  <c r="BK168"/>
  <c r="N168"/>
  <c r="BE168" s="1"/>
  <c r="BI166"/>
  <c r="BH166"/>
  <c r="BG166"/>
  <c r="BF166"/>
  <c r="AA166"/>
  <c r="Y166"/>
  <c r="W166"/>
  <c r="BK166"/>
  <c r="N166"/>
  <c r="BE166" s="1"/>
  <c r="BI163"/>
  <c r="BH163"/>
  <c r="BG163"/>
  <c r="BF163"/>
  <c r="AA163"/>
  <c r="Y163"/>
  <c r="W163"/>
  <c r="BK163"/>
  <c r="N163"/>
  <c r="BE163" s="1"/>
  <c r="BI162"/>
  <c r="BH162"/>
  <c r="BG162"/>
  <c r="BF162"/>
  <c r="AA162"/>
  <c r="Y162"/>
  <c r="W162"/>
  <c r="BK162"/>
  <c r="N162"/>
  <c r="BE162" s="1"/>
  <c r="BI161"/>
  <c r="BH161"/>
  <c r="BG161"/>
  <c r="BF161"/>
  <c r="AA161"/>
  <c r="Y161"/>
  <c r="W161"/>
  <c r="BK161"/>
  <c r="N161"/>
  <c r="BE161" s="1"/>
  <c r="BI160"/>
  <c r="BH160"/>
  <c r="BG160"/>
  <c r="BF160"/>
  <c r="AA160"/>
  <c r="Y160"/>
  <c r="W160"/>
  <c r="BK160"/>
  <c r="N160"/>
  <c r="BE160" s="1"/>
  <c r="BI157"/>
  <c r="BH157"/>
  <c r="BG157"/>
  <c r="BF157"/>
  <c r="AA157"/>
  <c r="Y157"/>
  <c r="W157"/>
  <c r="BK157"/>
  <c r="N157"/>
  <c r="BE157" s="1"/>
  <c r="BI155"/>
  <c r="BH155"/>
  <c r="BG155"/>
  <c r="BF155"/>
  <c r="AA155"/>
  <c r="Y155"/>
  <c r="W155"/>
  <c r="BK155"/>
  <c r="N155"/>
  <c r="BE155" s="1"/>
  <c r="BI154"/>
  <c r="BH154"/>
  <c r="BG154"/>
  <c r="BF154"/>
  <c r="AA154"/>
  <c r="Y154"/>
  <c r="W154"/>
  <c r="BK154"/>
  <c r="N154"/>
  <c r="BE154" s="1"/>
  <c r="BI152"/>
  <c r="BH152"/>
  <c r="BG152"/>
  <c r="BF152"/>
  <c r="AA152"/>
  <c r="Y152"/>
  <c r="W152"/>
  <c r="BK152"/>
  <c r="N152"/>
  <c r="BE152" s="1"/>
  <c r="BI151"/>
  <c r="BH151"/>
  <c r="BG151"/>
  <c r="BF151"/>
  <c r="AA151"/>
  <c r="Y151"/>
  <c r="W151"/>
  <c r="BK151"/>
  <c r="N151"/>
  <c r="BE151" s="1"/>
  <c r="BI150"/>
  <c r="BH150"/>
  <c r="BG150"/>
  <c r="BF150"/>
  <c r="AA150"/>
  <c r="Y150"/>
  <c r="W150"/>
  <c r="BK150"/>
  <c r="N150"/>
  <c r="BE150" s="1"/>
  <c r="BI147"/>
  <c r="BH147"/>
  <c r="BG147"/>
  <c r="BF147"/>
  <c r="AA147"/>
  <c r="Y147"/>
  <c r="W147"/>
  <c r="BK147"/>
  <c r="N147"/>
  <c r="BE147" s="1"/>
  <c r="BI146"/>
  <c r="BH146"/>
  <c r="BG146"/>
  <c r="BF146"/>
  <c r="AA146"/>
  <c r="Y146"/>
  <c r="W146"/>
  <c r="BK146"/>
  <c r="N146"/>
  <c r="BE146" s="1"/>
  <c r="BI140"/>
  <c r="BH140"/>
  <c r="BG140"/>
  <c r="BF140"/>
  <c r="AA140"/>
  <c r="Y140"/>
  <c r="W140"/>
  <c r="BK140"/>
  <c r="N140"/>
  <c r="BE140" s="1"/>
  <c r="BI139"/>
  <c r="BH139"/>
  <c r="BG139"/>
  <c r="BF139"/>
  <c r="AA139"/>
  <c r="Y139"/>
  <c r="W139"/>
  <c r="BK139"/>
  <c r="N139"/>
  <c r="BE139" s="1"/>
  <c r="BI137"/>
  <c r="BH137"/>
  <c r="BG137"/>
  <c r="BF137"/>
  <c r="AA137"/>
  <c r="Y137"/>
  <c r="W137"/>
  <c r="BK137"/>
  <c r="N137"/>
  <c r="BE137" s="1"/>
  <c r="BI135"/>
  <c r="BH135"/>
  <c r="BG135"/>
  <c r="BF135"/>
  <c r="AA135"/>
  <c r="Y135"/>
  <c r="W135"/>
  <c r="BK135"/>
  <c r="N135"/>
  <c r="BE135" s="1"/>
  <c r="BI133"/>
  <c r="BH133"/>
  <c r="BG133"/>
  <c r="BF133"/>
  <c r="AA133"/>
  <c r="Y133"/>
  <c r="W133"/>
  <c r="BK133"/>
  <c r="N133"/>
  <c r="BE133" s="1"/>
  <c r="BI131"/>
  <c r="BH131"/>
  <c r="BG131"/>
  <c r="BF131"/>
  <c r="AA131"/>
  <c r="Y131"/>
  <c r="W131"/>
  <c r="BK131"/>
  <c r="N131"/>
  <c r="BE131" s="1"/>
  <c r="BI130"/>
  <c r="BH130"/>
  <c r="BG130"/>
  <c r="BF130"/>
  <c r="AA130"/>
  <c r="Y130"/>
  <c r="W130"/>
  <c r="BK130"/>
  <c r="N130"/>
  <c r="BE130" s="1"/>
  <c r="BI129"/>
  <c r="BH129"/>
  <c r="BG129"/>
  <c r="BF129"/>
  <c r="AA129"/>
  <c r="Y129"/>
  <c r="W129"/>
  <c r="BK129"/>
  <c r="N129"/>
  <c r="BE129" s="1"/>
  <c r="BI128"/>
  <c r="BH128"/>
  <c r="BG128"/>
  <c r="BF128"/>
  <c r="AA128"/>
  <c r="Y128"/>
  <c r="W128"/>
  <c r="BK128"/>
  <c r="N128"/>
  <c r="BE128" s="1"/>
  <c r="BI125"/>
  <c r="BH125"/>
  <c r="BG125"/>
  <c r="BF125"/>
  <c r="AA125"/>
  <c r="Y125"/>
  <c r="W125"/>
  <c r="BK125"/>
  <c r="N125"/>
  <c r="BE125" s="1"/>
  <c r="BI124"/>
  <c r="H36" s="1"/>
  <c r="BD88" i="1" s="1"/>
  <c r="BD87" s="1"/>
  <c r="W35" s="1"/>
  <c r="BH124" i="2"/>
  <c r="BG124"/>
  <c r="H34" s="1"/>
  <c r="BB88" i="1" s="1"/>
  <c r="BB87" s="1"/>
  <c r="BF124" i="2"/>
  <c r="AA124"/>
  <c r="AA123" s="1"/>
  <c r="AA122" s="1"/>
  <c r="AA121" s="1"/>
  <c r="Y124"/>
  <c r="Y123" s="1"/>
  <c r="W124"/>
  <c r="W123" s="1"/>
  <c r="W122" s="1"/>
  <c r="W121" s="1"/>
  <c r="AU88" i="1" s="1"/>
  <c r="AU87" s="1"/>
  <c r="BK124" i="2"/>
  <c r="N124"/>
  <c r="BE124" s="1"/>
  <c r="M118"/>
  <c r="F118"/>
  <c r="M117"/>
  <c r="F117"/>
  <c r="F115"/>
  <c r="F113"/>
  <c r="M28"/>
  <c r="AS88" i="1" s="1"/>
  <c r="AS87" s="1"/>
  <c r="M84" i="2"/>
  <c r="M83"/>
  <c r="F83"/>
  <c r="F81"/>
  <c r="F79"/>
  <c r="O15"/>
  <c r="E15"/>
  <c r="F84" s="1"/>
  <c r="O14"/>
  <c r="O9"/>
  <c r="M115" s="1"/>
  <c r="F6"/>
  <c r="F112" s="1"/>
  <c r="AK27" i="1"/>
  <c r="AM83"/>
  <c r="L83"/>
  <c r="AM82"/>
  <c r="L82"/>
  <c r="AM80"/>
  <c r="L80"/>
  <c r="L78"/>
  <c r="L77"/>
  <c r="BK251" i="2" l="1"/>
  <c r="N251" s="1"/>
  <c r="N100" s="1"/>
  <c r="BK123"/>
  <c r="H33"/>
  <c r="BA88" i="1" s="1"/>
  <c r="BA87" s="1"/>
  <c r="W32" s="1"/>
  <c r="H35" i="2"/>
  <c r="BC88" i="1" s="1"/>
  <c r="BC87" s="1"/>
  <c r="M81" i="2"/>
  <c r="F78" i="3"/>
  <c r="H32" i="2"/>
  <c r="AZ88" i="1" s="1"/>
  <c r="AZ87" s="1"/>
  <c r="M32" i="2"/>
  <c r="AV88" i="1" s="1"/>
  <c r="W33"/>
  <c r="AX87"/>
  <c r="N209" i="3"/>
  <c r="N98" s="1"/>
  <c r="BK208"/>
  <c r="N208" s="1"/>
  <c r="N97" s="1"/>
  <c r="N123" i="2"/>
  <c r="N90" s="1"/>
  <c r="AW87" i="1"/>
  <c r="AK32" s="1"/>
  <c r="W34"/>
  <c r="AY87"/>
  <c r="N124" i="3"/>
  <c r="N90" s="1"/>
  <c r="BK123"/>
  <c r="BK229" i="2"/>
  <c r="N229" s="1"/>
  <c r="N94" s="1"/>
  <c r="Y229"/>
  <c r="Y122" s="1"/>
  <c r="Y121" s="1"/>
  <c r="F78"/>
  <c r="M33"/>
  <c r="AW88" i="1" s="1"/>
  <c r="BK240" i="2"/>
  <c r="N240" s="1"/>
  <c r="N97" s="1"/>
  <c r="M81" i="3"/>
  <c r="F119"/>
  <c r="M32"/>
  <c r="AV89" i="1" s="1"/>
  <c r="M33" i="3"/>
  <c r="AW89" i="1" s="1"/>
  <c r="AT89" l="1"/>
  <c r="AV87"/>
  <c r="W31"/>
  <c r="N123" i="3"/>
  <c r="N89" s="1"/>
  <c r="BK122"/>
  <c r="N122" s="1"/>
  <c r="N88" s="1"/>
  <c r="BK122" i="2"/>
  <c r="AT88" i="1"/>
  <c r="N122" i="2" l="1"/>
  <c r="N89" s="1"/>
  <c r="BK121"/>
  <c r="N121" s="1"/>
  <c r="N88" s="1"/>
  <c r="AK31" i="1"/>
  <c r="AT87"/>
  <c r="L105" i="3"/>
  <c r="M27"/>
  <c r="M30" s="1"/>
  <c r="AG89" i="1" l="1"/>
  <c r="AN89" s="1"/>
  <c r="L38" i="3"/>
  <c r="L104" i="2"/>
  <c r="M27"/>
  <c r="M30" s="1"/>
  <c r="L38" l="1"/>
  <c r="AG88" i="1"/>
  <c r="AG87" l="1"/>
  <c r="AN88"/>
  <c r="AK26" l="1"/>
  <c r="AK29" s="1"/>
  <c r="AK37" s="1"/>
  <c r="AG93"/>
  <c r="AN87"/>
  <c r="AN93" s="1"/>
</calcChain>
</file>

<file path=xl/sharedStrings.xml><?xml version="1.0" encoding="utf-8"?>
<sst xmlns="http://schemas.openxmlformats.org/spreadsheetml/2006/main" count="3214" uniqueCount="726">
  <si>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</si>
  <si>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</si>
  <si>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</si>
  <si>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</si>
  <si>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</si>
  <si>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</si>
  <si>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</si>
  <si>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</si>
  <si>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</si>
  <si>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</si>
  <si>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</si>
  <si>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</t>
  </si>
  <si>
    <t>15</t>
  </si>
  <si>
    <t>SOUHRNNÝ LIST STAVBY</t>
  </si>
  <si>
    <t>v ---  níže se nacházejí doplnkové a pomocné údaje k sestavám  --- v</t>
  </si>
  <si>
    <t>0,001</t>
  </si>
  <si>
    <t>Kód:</t>
  </si>
  <si>
    <t>2016-35</t>
  </si>
  <si>
    <t>Stavba:</t>
  </si>
  <si>
    <t>Vodovod Třinec-Tyra stáje-1.část</t>
  </si>
  <si>
    <t>0,1</t>
  </si>
  <si>
    <t>JKSO:</t>
  </si>
  <si>
    <t>CC-CZ:</t>
  </si>
  <si>
    <t>Místo:</t>
  </si>
  <si>
    <t>Město Třinec, část Tyra</t>
  </si>
  <si>
    <t>Datum:</t>
  </si>
  <si>
    <t>8. 8. 2017</t>
  </si>
  <si>
    <t>10</t>
  </si>
  <si>
    <t>100</t>
  </si>
  <si>
    <t>Objednatel:</t>
  </si>
  <si>
    <t>IČ:</t>
  </si>
  <si>
    <t>Město Třinec</t>
  </si>
  <si>
    <t>DIČ:</t>
  </si>
  <si>
    <t>Zhotovitel:</t>
  </si>
  <si>
    <t xml:space="preserve"> </t>
  </si>
  <si>
    <t>Projektant:</t>
  </si>
  <si>
    <t>16648625</t>
  </si>
  <si>
    <t>Rechtik - PROJEKT</t>
  </si>
  <si>
    <t>CZ6011010588</t>
  </si>
  <si>
    <t>True</t>
  </si>
  <si>
    <t>Zpracovatel:</t>
  </si>
  <si>
    <t>Josef Rechtik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</si>
  <si>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</si>
  <si>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</si>
  <si>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</si>
  <si>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</si>
  <si>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</si>
  <si>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</si>
  <si>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</si>
  <si>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</si>
  <si>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</si>
  <si>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</si>
  <si>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</si>
  <si>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</si>
  <si>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</si>
  <si>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</si>
  <si>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</si>
  <si>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</si>
  <si>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</si>
  <si>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</si>
  <si>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</si>
  <si>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</si>
  <si>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</si>
  <si>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</si>
  <si>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</si>
  <si>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</si>
  <si>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</si>
  <si>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</si>
  <si>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</si>
  <si>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</si>
  <si>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</si>
  <si>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</si>
  <si>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</si>
  <si>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</si>
  <si>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</si>
  <si>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</si>
  <si>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</si>
  <si>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</si>
  <si>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</si>
  <si>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</si>
  <si>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</si>
  <si>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</si>
  <si>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</si>
  <si>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</si>
  <si>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</si>
  <si>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{2ec829c0-c8b0-4929-9d9f-8a9955f99901}</t>
  </si>
  <si>
    <t>{00000000-0000-0000-0000-000000000000}</t>
  </si>
  <si>
    <t>/</t>
  </si>
  <si>
    <t>SO 01</t>
  </si>
  <si>
    <t>Vodovodní řad</t>
  </si>
  <si>
    <t>{8a1b2963-6462-4ae1-8782-6d7fdeca87a6}</t>
  </si>
  <si>
    <t>SO 02</t>
  </si>
  <si>
    <t>Vodovodní přípojka</t>
  </si>
  <si>
    <t>{ce3d43e4-4a41-40c7-a362-fa76355e4531}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</si>
  <si>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</si>
  <si>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</si>
  <si>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</si>
  <si>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</si>
  <si>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</si>
  <si>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</si>
  <si>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</si>
  <si>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</si>
  <si>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</si>
  <si>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</si>
  <si>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</si>
  <si>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</si>
  <si>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SO 01 - Vodovodní řad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</si>
  <si>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</si>
  <si>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</si>
  <si>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</si>
  <si>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</si>
  <si>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</si>
  <si>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</si>
  <si>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</si>
  <si>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</si>
  <si>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</si>
  <si>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</si>
  <si>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</si>
  <si>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</si>
  <si>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</si>
  <si>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</si>
  <si>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</si>
  <si>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>M - Práce a dodávky M</t>
  </si>
  <si>
    <t xml:space="preserve">    23-M - Montáže potrubí</t>
  </si>
  <si>
    <t>000 - Ostatní náklady</t>
  </si>
  <si>
    <t>VRN - Vedlejší rozpočtové náklady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</si>
  <si>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</si>
  <si>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</si>
  <si>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</si>
  <si>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</si>
  <si>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</si>
  <si>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</si>
  <si>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</si>
  <si>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</si>
  <si>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</si>
  <si>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</si>
  <si>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</si>
  <si>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</si>
  <si>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</si>
  <si>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</si>
  <si>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</si>
  <si>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</si>
  <si>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</si>
  <si>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111201101</t>
  </si>
  <si>
    <t>Odstranění křovin a stromů průměru kmene do 100 mm i s kořeny z celkové plochy do 1000 m2</t>
  </si>
  <si>
    <t>m2</t>
  </si>
  <si>
    <t>4</t>
  </si>
  <si>
    <t>1879828877</t>
  </si>
  <si>
    <t>113107153</t>
  </si>
  <si>
    <t>Odstranění podkladu pl přes 50 do 200 m2 z kameniva těženého tl 300 mm</t>
  </si>
  <si>
    <t>-976505241</t>
  </si>
  <si>
    <t>asfaltová komunikace 90,0 m</t>
  </si>
  <si>
    <t>VV</t>
  </si>
  <si>
    <t>90,00*0,90</t>
  </si>
  <si>
    <t>3</t>
  </si>
  <si>
    <t>113107182</t>
  </si>
  <si>
    <t>Odstranění podkladu pl přes 50 do 200 m2 živičných tl 100 mm</t>
  </si>
  <si>
    <t>-1795234847</t>
  </si>
  <si>
    <t>115101201</t>
  </si>
  <si>
    <t>Čerpání vody na dopravní výšku do 10 m průměrný přítok do 500 l/min</t>
  </si>
  <si>
    <t>hod</t>
  </si>
  <si>
    <t>118269715</t>
  </si>
  <si>
    <t>5</t>
  </si>
  <si>
    <t>115101301</t>
  </si>
  <si>
    <t>Pohotovost čerpací soupravy pro dopravní výšku do 10 m přítok do 500 l/min</t>
  </si>
  <si>
    <t>den</t>
  </si>
  <si>
    <t>-111810695</t>
  </si>
  <si>
    <t>6</t>
  </si>
  <si>
    <t>119001401</t>
  </si>
  <si>
    <t>Dočasné zajištění potrubí ocelového nebo litinového DN do 200</t>
  </si>
  <si>
    <t>m</t>
  </si>
  <si>
    <t>-485578945</t>
  </si>
  <si>
    <t>7*0,90</t>
  </si>
  <si>
    <t>7</t>
  </si>
  <si>
    <t>119001421</t>
  </si>
  <si>
    <t>Dočasné zajištění kabelů a kabelových tratí ze 3 volně ložených kabelů</t>
  </si>
  <si>
    <t>1633036040</t>
  </si>
  <si>
    <t>3*0,90</t>
  </si>
  <si>
    <t>8</t>
  </si>
  <si>
    <t>120001101.2</t>
  </si>
  <si>
    <t>Příplatek za ztížení vykopávky v blízkosti podzemního vedení</t>
  </si>
  <si>
    <t>m3</t>
  </si>
  <si>
    <t>-425597747</t>
  </si>
  <si>
    <t>(6,30+2,70)*2,00*1,60</t>
  </si>
  <si>
    <t>9</t>
  </si>
  <si>
    <t>121101101</t>
  </si>
  <si>
    <t>Sejmutí ornice s přemístěním na vzdálenost do 50 m</t>
  </si>
  <si>
    <t>1908713964</t>
  </si>
  <si>
    <t>60,00*3,00*0,25</t>
  </si>
  <si>
    <t>130901121</t>
  </si>
  <si>
    <t>Bourání kcí v hloubených vykopávkách ze zdiva z betonu prostého ručně</t>
  </si>
  <si>
    <t>-1912507665</t>
  </si>
  <si>
    <t>11</t>
  </si>
  <si>
    <t>132201202</t>
  </si>
  <si>
    <t>Hloubení rýh š do 2000 mm v hornině tř. 3 objemu do 1000 m3</t>
  </si>
  <si>
    <t>1592737319</t>
  </si>
  <si>
    <t>průměrná hloubka výkopu 1,60 m</t>
  </si>
  <si>
    <t>(194,00-44,00)*0,90*1,60</t>
  </si>
  <si>
    <t>rozšíření montážní jámy protlaků</t>
  </si>
  <si>
    <t>2,50*1,50*2,00*4</t>
  </si>
  <si>
    <t>Součet</t>
  </si>
  <si>
    <t>12</t>
  </si>
  <si>
    <t>132201209</t>
  </si>
  <si>
    <t>Příplatek za lepivost k hloubení rýh š do 2000 mm v hornině tř. 3</t>
  </si>
  <si>
    <t>1001721231</t>
  </si>
  <si>
    <t>13</t>
  </si>
  <si>
    <t>132212201</t>
  </si>
  <si>
    <t>Hloubení rýh š přes 600 do 2000 mm ručním nebo pneum nářadím v soudržných horninách tř. 3</t>
  </si>
  <si>
    <t>936907012</t>
  </si>
  <si>
    <t>kopané sondy v místě překážek</t>
  </si>
  <si>
    <t>10*2,00*0,60*1,50</t>
  </si>
  <si>
    <t>14</t>
  </si>
  <si>
    <t>132202209</t>
  </si>
  <si>
    <t>Příplatek za lepivost u hloubení rýh š do 2000 mm ručním nebo pneum nářadím v hornině tř. 3</t>
  </si>
  <si>
    <t>-1749758409</t>
  </si>
  <si>
    <t>141721116</t>
  </si>
  <si>
    <t>Řízený zemní protlak hloubky do 6 m vnějšího průměru do 225 mm v hornině tř 1 až 4</t>
  </si>
  <si>
    <t>479722472</t>
  </si>
  <si>
    <t>16</t>
  </si>
  <si>
    <t>151101101</t>
  </si>
  <si>
    <t>Zřízení příložného pažení a rozepření stěn rýh hl do 2 m</t>
  </si>
  <si>
    <t>550243507</t>
  </si>
  <si>
    <t>(194,00-44,00)*1,60*2</t>
  </si>
  <si>
    <t>17</t>
  </si>
  <si>
    <t>151101111</t>
  </si>
  <si>
    <t>Odstranění příložného pažení a rozepření stěn rýh hl do 2 m</t>
  </si>
  <si>
    <t>-659346739</t>
  </si>
  <si>
    <t>18</t>
  </si>
  <si>
    <t>161101101</t>
  </si>
  <si>
    <t>Svislé přemístění výkopku z horniny tř. 1 až 4 hl výkopu do 2,5 m</t>
  </si>
  <si>
    <t>768361664</t>
  </si>
  <si>
    <t>246,00*0,55</t>
  </si>
  <si>
    <t>19</t>
  </si>
  <si>
    <t>162701105</t>
  </si>
  <si>
    <t>Vodorovné přemístění do 10000 m výkopku/sypaniny z horniny tř. 1 až 4</t>
  </si>
  <si>
    <t>-1426895032</t>
  </si>
  <si>
    <t>zemina z výkopu v komunikaci</t>
  </si>
  <si>
    <t>90,00*0,90*1,60</t>
  </si>
  <si>
    <t>20</t>
  </si>
  <si>
    <t>171201201</t>
  </si>
  <si>
    <t>Uložení sypaniny na skládky</t>
  </si>
  <si>
    <t>1019267672</t>
  </si>
  <si>
    <t>171201211</t>
  </si>
  <si>
    <t>Poplatek za uložení odpadu ze sypaniny na skládce (skládkovné)</t>
  </si>
  <si>
    <t>t</t>
  </si>
  <si>
    <t>1521852702</t>
  </si>
  <si>
    <t>22</t>
  </si>
  <si>
    <t>174101101</t>
  </si>
  <si>
    <t>Zásyp jam, šachet rýh nebo kolem objektů sypaninou se zhutněním</t>
  </si>
  <si>
    <t>1973256688</t>
  </si>
  <si>
    <t>23</t>
  </si>
  <si>
    <t>M</t>
  </si>
  <si>
    <t>583312020</t>
  </si>
  <si>
    <t>štěrkodrť netříděná do 100 mm amfibolit</t>
  </si>
  <si>
    <t>1319814521</t>
  </si>
  <si>
    <t>zásyp v komunikaci</t>
  </si>
  <si>
    <t>90,00*0,90*(1,60-0,50-0,30)*1,65</t>
  </si>
  <si>
    <t>24</t>
  </si>
  <si>
    <t>175101201</t>
  </si>
  <si>
    <t>Obsypání objektu nad přilehlým původním terénem sypaninou bez prohození, uloženou do 3 m</t>
  </si>
  <si>
    <t>1740959183</t>
  </si>
  <si>
    <t>(194,00-44,00)*0,90*0,40</t>
  </si>
  <si>
    <t>25</t>
  </si>
  <si>
    <t>583373310</t>
  </si>
  <si>
    <t>štěrkopísek frakce 0-22</t>
  </si>
  <si>
    <t>384916289</t>
  </si>
  <si>
    <t>(194,00-44,00-60,00)*0,90*0,40*1,67</t>
  </si>
  <si>
    <t>26</t>
  </si>
  <si>
    <t>175101209</t>
  </si>
  <si>
    <t>Příplatek k obsypání objektu za ruční prohození sypaniny, uložené do 3 m</t>
  </si>
  <si>
    <t>-1876685700</t>
  </si>
  <si>
    <t>(194,00-44,00-90,00)*0,90*0,40</t>
  </si>
  <si>
    <t>27</t>
  </si>
  <si>
    <t>181411121</t>
  </si>
  <si>
    <t>Založení lučního trávníku výsevem plochy do 1000 m2 v rovině a ve svahu do 1:5</t>
  </si>
  <si>
    <t>-1059713612</t>
  </si>
  <si>
    <t>60,00*4,00</t>
  </si>
  <si>
    <t>28</t>
  </si>
  <si>
    <t>005724100</t>
  </si>
  <si>
    <t>osivo směs travní parková</t>
  </si>
  <si>
    <t>kg</t>
  </si>
  <si>
    <t>212013617</t>
  </si>
  <si>
    <t>29</t>
  </si>
  <si>
    <t>181151311</t>
  </si>
  <si>
    <t>Plošná úprava terénu přes 500 m2 zemina tř 1 až 4 nerovnosti do +/- 100 mm v rovinně a svahu do 1:5</t>
  </si>
  <si>
    <t>-1054770470</t>
  </si>
  <si>
    <t>30</t>
  </si>
  <si>
    <t>181301103</t>
  </si>
  <si>
    <t>Rozprostření ornice tl vrstvy do 200 mm pl do 500 m2 v rovině nebo ve svahu do 1:5</t>
  </si>
  <si>
    <t>1677995795</t>
  </si>
  <si>
    <t>60,00*3,00</t>
  </si>
  <si>
    <t>31</t>
  </si>
  <si>
    <t>183403153</t>
  </si>
  <si>
    <t>Obdělání půdy hrabáním v rovině a svahu do 1:5</t>
  </si>
  <si>
    <t>-1217950068</t>
  </si>
  <si>
    <t>32</t>
  </si>
  <si>
    <t>451573111</t>
  </si>
  <si>
    <t>Lože pod potrubí otevřený výkop ze štěrkopísku</t>
  </si>
  <si>
    <t>-1825197191</t>
  </si>
  <si>
    <t>90,00*0,90*0,10</t>
  </si>
  <si>
    <t>33</t>
  </si>
  <si>
    <t>451595111</t>
  </si>
  <si>
    <t>Lože pod potrubí otevřený výkop z prohozeného výkopku</t>
  </si>
  <si>
    <t>-2059305463</t>
  </si>
  <si>
    <t>60,00*0,90*0,10</t>
  </si>
  <si>
    <t>34</t>
  </si>
  <si>
    <t>564871116</t>
  </si>
  <si>
    <t>Podklad ze štěrkodrtě ŠD tl. 300 mm</t>
  </si>
  <si>
    <t>1547295388</t>
  </si>
  <si>
    <t>35</t>
  </si>
  <si>
    <t>565136111</t>
  </si>
  <si>
    <t>Asfaltový beton vrstva podkladní ACP 22 (obalované kamenivo OKH) tl 50 mm š do 3 m</t>
  </si>
  <si>
    <t>1210753169</t>
  </si>
  <si>
    <t>36</t>
  </si>
  <si>
    <t>577144211</t>
  </si>
  <si>
    <t>Asfaltový beton vrstva obrusná ACO 11 (ABS) tř. II tl 50 mm š do 3 m z nemodifikovaného asfaltu</t>
  </si>
  <si>
    <t>563260134</t>
  </si>
  <si>
    <t>240,00</t>
  </si>
  <si>
    <t>8,00*1,90</t>
  </si>
  <si>
    <t>37</t>
  </si>
  <si>
    <t>857242122</t>
  </si>
  <si>
    <t>Montáž litinových tvarovek jednoosých přírubových otevřený výkop DN 80</t>
  </si>
  <si>
    <t>kus</t>
  </si>
  <si>
    <t>268077757</t>
  </si>
  <si>
    <t>38</t>
  </si>
  <si>
    <t>552532330</t>
  </si>
  <si>
    <t>trouba přírubová litinová práškový epoxid tl.250µm FF DN 80 mm délka 100 mm</t>
  </si>
  <si>
    <t>4021317</t>
  </si>
  <si>
    <t>39</t>
  </si>
  <si>
    <t>552507680</t>
  </si>
  <si>
    <t>tvarovka přírubová s přírubovou odbočkou T-DN 80x80 PN 10-16-25-40 TT</t>
  </si>
  <si>
    <t>-260093379</t>
  </si>
  <si>
    <t>40</t>
  </si>
  <si>
    <t>040008009016</t>
  </si>
  <si>
    <t>PŘÍRUBA S2000 80/90</t>
  </si>
  <si>
    <t>KS</t>
  </si>
  <si>
    <t>-348959389</t>
  </si>
  <si>
    <t>41</t>
  </si>
  <si>
    <t>552540470</t>
  </si>
  <si>
    <t>koleno přírubové z tvárné litiny,práškový epoxid, tl.250µm s patkou N-kus DN 80 mm</t>
  </si>
  <si>
    <t>688966124</t>
  </si>
  <si>
    <t>42</t>
  </si>
  <si>
    <t>871241141</t>
  </si>
  <si>
    <t>Montáž potrubí z PE100 SDR 11 otevřený výkop svařovaných na tupo D 90 x 8,2 mm</t>
  </si>
  <si>
    <t>1004384175</t>
  </si>
  <si>
    <t>43</t>
  </si>
  <si>
    <t>286135100</t>
  </si>
  <si>
    <t>potrubí  PE100 RC+, SDR11, 90x8.2 , 100 m</t>
  </si>
  <si>
    <t>2092169634</t>
  </si>
  <si>
    <t>44</t>
  </si>
  <si>
    <t>871321221</t>
  </si>
  <si>
    <t>Montáž potrubí z PE100 SDR 17 otevřený výkop svařovaných elektrotvarovkou D 160 x 9,5 mm</t>
  </si>
  <si>
    <t>743986443</t>
  </si>
  <si>
    <t>45</t>
  </si>
  <si>
    <t>286138180</t>
  </si>
  <si>
    <t>potrubí PE100 SDR17 tyče 6,12 m, 160 x 9,1 mm</t>
  </si>
  <si>
    <t>-307231917</t>
  </si>
  <si>
    <t>46</t>
  </si>
  <si>
    <t>877241101</t>
  </si>
  <si>
    <t>Montáž elektrospojek na potrubí z PE trub d 90</t>
  </si>
  <si>
    <t>181247195</t>
  </si>
  <si>
    <t>47</t>
  </si>
  <si>
    <t>286159740</t>
  </si>
  <si>
    <t>elektrospojka PE 100, PN 16 d 90</t>
  </si>
  <si>
    <t>283665540</t>
  </si>
  <si>
    <t>48</t>
  </si>
  <si>
    <t>286149480</t>
  </si>
  <si>
    <t>elektrokoleno 45°, PE 100, PN 16, d 90</t>
  </si>
  <si>
    <t>-586651867</t>
  </si>
  <si>
    <t>49</t>
  </si>
  <si>
    <t>286149360</t>
  </si>
  <si>
    <t>elektrokoleno 90°, PE 100, PN 16, d 90</t>
  </si>
  <si>
    <t>825282209</t>
  </si>
  <si>
    <t>50</t>
  </si>
  <si>
    <t>286123940</t>
  </si>
  <si>
    <t>příruba PP-V PN10/16, d 90 DN80</t>
  </si>
  <si>
    <t>-116625213</t>
  </si>
  <si>
    <t>51</t>
  </si>
  <si>
    <t>286123600</t>
  </si>
  <si>
    <t>nákružek lemový  PE100 SDR17, d 90</t>
  </si>
  <si>
    <t>266389534</t>
  </si>
  <si>
    <t>52</t>
  </si>
  <si>
    <t>286151770</t>
  </si>
  <si>
    <t>tvarovka T-kus, SDR11, PE100, d 90</t>
  </si>
  <si>
    <t>-1310303462</t>
  </si>
  <si>
    <t>53</t>
  </si>
  <si>
    <t>891241112</t>
  </si>
  <si>
    <t>Montáž vodovodních šoupátek otevřený výkop DN 80</t>
  </si>
  <si>
    <t>519025638</t>
  </si>
  <si>
    <t>54</t>
  </si>
  <si>
    <t>422213030</t>
  </si>
  <si>
    <t>šoupátko pitná voda EKO Plus, GGG F4, PN10/16 DN 80 x 180 mm</t>
  </si>
  <si>
    <t>1236906074</t>
  </si>
  <si>
    <t>55</t>
  </si>
  <si>
    <t>422910670</t>
  </si>
  <si>
    <t>souprava zemní LADA typ A pro šoupátka DN 65-80 mm, Rd 1,25 m</t>
  </si>
  <si>
    <t>989938490</t>
  </si>
  <si>
    <t>56</t>
  </si>
  <si>
    <t>891247211</t>
  </si>
  <si>
    <t>Montáž hydrantů nadzemních DN 80</t>
  </si>
  <si>
    <t>-1924243951</t>
  </si>
  <si>
    <t>57</t>
  </si>
  <si>
    <t>422735930</t>
  </si>
  <si>
    <t>hydrant podzemní DN80 PN16 tvárná litina, dvojitý uzávěr s koulí, krycí výška 1250 mm</t>
  </si>
  <si>
    <t>-1581736117</t>
  </si>
  <si>
    <t>58</t>
  </si>
  <si>
    <t>892241111</t>
  </si>
  <si>
    <t>Tlaková zkouška vodou potrubí do 80</t>
  </si>
  <si>
    <t>1953868143</t>
  </si>
  <si>
    <t>59</t>
  </si>
  <si>
    <t>892273122</t>
  </si>
  <si>
    <t>Proplach a dezinfekce vodovodního potrubí DN od 80 do 125</t>
  </si>
  <si>
    <t>78874668</t>
  </si>
  <si>
    <t>60</t>
  </si>
  <si>
    <t>892372111</t>
  </si>
  <si>
    <t>Zabezpečení konců potrubí DN do 300 při tlakových zkouškách vodou</t>
  </si>
  <si>
    <t>343325730</t>
  </si>
  <si>
    <t>61</t>
  </si>
  <si>
    <t>899401112</t>
  </si>
  <si>
    <t>Osazení poklopů litinových šoupátkových</t>
  </si>
  <si>
    <t>-188176425</t>
  </si>
  <si>
    <t>62</t>
  </si>
  <si>
    <t>422913520.1</t>
  </si>
  <si>
    <t>poklop šoupátkový plastový s víčkem z litiny</t>
  </si>
  <si>
    <t>1953963168</t>
  </si>
  <si>
    <t>63</t>
  </si>
  <si>
    <t>nab13</t>
  </si>
  <si>
    <t>podkladní deska šoupátková</t>
  </si>
  <si>
    <t>-452839803</t>
  </si>
  <si>
    <t>64</t>
  </si>
  <si>
    <t>899401113</t>
  </si>
  <si>
    <t>Osazení poklopů litinových hydrantových</t>
  </si>
  <si>
    <t>1179610070</t>
  </si>
  <si>
    <t>65</t>
  </si>
  <si>
    <t>nab12</t>
  </si>
  <si>
    <t>podkladní deska hydrantová, beton</t>
  </si>
  <si>
    <t>-1353282622</t>
  </si>
  <si>
    <t>66</t>
  </si>
  <si>
    <t>422914520.1</t>
  </si>
  <si>
    <t>poklop hydrantový plastový s víčkem z litiny</t>
  </si>
  <si>
    <t>1186476366</t>
  </si>
  <si>
    <t>67</t>
  </si>
  <si>
    <t>899712111</t>
  </si>
  <si>
    <t>Orientační tabulky na zdivu</t>
  </si>
  <si>
    <t>931079996</t>
  </si>
  <si>
    <t>68</t>
  </si>
  <si>
    <t>899713111</t>
  </si>
  <si>
    <t>Orientační tabulky na sloupku betonovém nebo ocelovém</t>
  </si>
  <si>
    <t>100418247</t>
  </si>
  <si>
    <t>69</t>
  </si>
  <si>
    <t>899721111</t>
  </si>
  <si>
    <t>Signalizační vodič DN do 150 mm na potrubí PVC</t>
  </si>
  <si>
    <t>-1183525201</t>
  </si>
  <si>
    <t>70</t>
  </si>
  <si>
    <t>899722112</t>
  </si>
  <si>
    <t>Krytí potrubí z plastů výstražnou fólií z PVC 25 cm</t>
  </si>
  <si>
    <t>-768846686</t>
  </si>
  <si>
    <t>194,00-44,00</t>
  </si>
  <si>
    <t>71</t>
  </si>
  <si>
    <t>899913133</t>
  </si>
  <si>
    <t>Uzavírací manžeta chráničky potrubí DN 80 x 150</t>
  </si>
  <si>
    <t>1849800042</t>
  </si>
  <si>
    <t>72</t>
  </si>
  <si>
    <t>8999nab1</t>
  </si>
  <si>
    <t>Drobný spojovací materiál (těsnění, šrouby, matice, podložky)</t>
  </si>
  <si>
    <t>1878287423</t>
  </si>
  <si>
    <t>73</t>
  </si>
  <si>
    <t>919735112</t>
  </si>
  <si>
    <t>Řezání stávajícího živičného krytu hl do 100 mm</t>
  </si>
  <si>
    <t>-2118926238</t>
  </si>
  <si>
    <t>90,00*2</t>
  </si>
  <si>
    <t>74</t>
  </si>
  <si>
    <t>998225111</t>
  </si>
  <si>
    <t>Přesun hmot pro pozemní komunikace s krytem z kamene, monolitickým betonovým nebo živičným</t>
  </si>
  <si>
    <t>1036671362</t>
  </si>
  <si>
    <t>75</t>
  </si>
  <si>
    <t>998276101</t>
  </si>
  <si>
    <t>Přesun hmot pro trubní vedení z trub z plastických hmot otevřený výkop</t>
  </si>
  <si>
    <t>-687765605</t>
  </si>
  <si>
    <t>76</t>
  </si>
  <si>
    <t>997221855</t>
  </si>
  <si>
    <t>Poplatek za uložení odpadu z kameniva na skládce (skládkovné)</t>
  </si>
  <si>
    <t>-2077198855</t>
  </si>
  <si>
    <t>77</t>
  </si>
  <si>
    <t>997006512</t>
  </si>
  <si>
    <t>Vodorovné doprava suti s naložením a složením na skládku do 1 km</t>
  </si>
  <si>
    <t>-592283195</t>
  </si>
  <si>
    <t>78</t>
  </si>
  <si>
    <t>997006519</t>
  </si>
  <si>
    <t>Příplatek k vodorovnému přemístění suti na skládku ZKD 1 km přes 1 km</t>
  </si>
  <si>
    <t>2084906642</t>
  </si>
  <si>
    <t>79</t>
  </si>
  <si>
    <t>997221611</t>
  </si>
  <si>
    <t>Nakládání suti na dopravní prostředky pro vodorovnou dopravu</t>
  </si>
  <si>
    <t>377741717</t>
  </si>
  <si>
    <t>80</t>
  </si>
  <si>
    <t>230200117</t>
  </si>
  <si>
    <t>Nasunutí potrubní sekce do ocelové chráničky DN 80</t>
  </si>
  <si>
    <t>321417852</t>
  </si>
  <si>
    <t>81</t>
  </si>
  <si>
    <t>230220011</t>
  </si>
  <si>
    <t>Montáž orientačního sloupku ON 13 2970</t>
  </si>
  <si>
    <t>1468997097</t>
  </si>
  <si>
    <t>82</t>
  </si>
  <si>
    <t>404452350.1</t>
  </si>
  <si>
    <t>sloupek orientační voda</t>
  </si>
  <si>
    <t>128</t>
  </si>
  <si>
    <t>-2054581434</t>
  </si>
  <si>
    <t>83</t>
  </si>
  <si>
    <t>ostatní 1</t>
  </si>
  <si>
    <t>Zaměření a vytyčení podzemních sítí</t>
  </si>
  <si>
    <t>512</t>
  </si>
  <si>
    <t>1668634670</t>
  </si>
  <si>
    <t>84</t>
  </si>
  <si>
    <t>ostatní 2</t>
  </si>
  <si>
    <t>Dopravně inženýrská opatření</t>
  </si>
  <si>
    <t>2146584015</t>
  </si>
  <si>
    <t>85</t>
  </si>
  <si>
    <t>ostatní 3</t>
  </si>
  <si>
    <t>Dokumentace skutečného provedení a zaměření stavby, geometrický plán</t>
  </si>
  <si>
    <t>1782230555</t>
  </si>
  <si>
    <t>86</t>
  </si>
  <si>
    <t>ostatní 4</t>
  </si>
  <si>
    <t>-669433172</t>
  </si>
  <si>
    <t>87</t>
  </si>
  <si>
    <t>ostatní 6</t>
  </si>
  <si>
    <t>Krácený rozbor vody</t>
  </si>
  <si>
    <t>-642790371</t>
  </si>
  <si>
    <t>88</t>
  </si>
  <si>
    <t>030001000</t>
  </si>
  <si>
    <t>Zařízení staveniště</t>
  </si>
  <si>
    <t>1024</t>
  </si>
  <si>
    <t>1588756357</t>
  </si>
  <si>
    <t>89</t>
  </si>
  <si>
    <t>070001000</t>
  </si>
  <si>
    <t>Provozní vlivy</t>
  </si>
  <si>
    <t>1687301936</t>
  </si>
  <si>
    <t>SO 02 - Vodovodní přípojka</t>
  </si>
  <si>
    <t xml:space="preserve">    6 - Úpravy povrchů, podlahy a osazování výplní</t>
  </si>
  <si>
    <t>PSV - Práce a dodávky PSV</t>
  </si>
  <si>
    <t xml:space="preserve">    722 - Zdravotechnika - vnitřní vodovod</t>
  </si>
  <si>
    <t xml:space="preserve">    771 - Podlahy z dlaždic</t>
  </si>
  <si>
    <t>113107113</t>
  </si>
  <si>
    <t>Odstranění podkladu pl do 50 m2 z kameniva těženého tl 300 mm</t>
  </si>
  <si>
    <t>-2120840729</t>
  </si>
  <si>
    <t>6,00*0,80</t>
  </si>
  <si>
    <t>113107142</t>
  </si>
  <si>
    <t>Odstranění podkladu pl do 50 m2 živičných tl 100 mm</t>
  </si>
  <si>
    <t>-655522107</t>
  </si>
  <si>
    <t>6,00*1,80</t>
  </si>
  <si>
    <t>-224453057</t>
  </si>
  <si>
    <t>-1670975823</t>
  </si>
  <si>
    <t>120001101</t>
  </si>
  <si>
    <t>-2142393532</t>
  </si>
  <si>
    <t>(1,00+0,80)*1,40*2,00</t>
  </si>
  <si>
    <t>-1490288614</t>
  </si>
  <si>
    <t>(20,00-6,00)*0,80*0,25</t>
  </si>
  <si>
    <t>131203109</t>
  </si>
  <si>
    <t>Příplatek za lepivost u hloubení jam ručním nebo pneum nářadím v hornině tř. 3</t>
  </si>
  <si>
    <t>-638522810</t>
  </si>
  <si>
    <t>132201201</t>
  </si>
  <si>
    <t>Hloubení rýh š do 2000 mm v hornině tř. 3 objemu do 100 m3</t>
  </si>
  <si>
    <t>-1181595439</t>
  </si>
  <si>
    <t>průměrná hloubka výkopu 1,40 m</t>
  </si>
  <si>
    <t>20,00*0,80*1,40</t>
  </si>
  <si>
    <t>412155748</t>
  </si>
  <si>
    <t>132201401</t>
  </si>
  <si>
    <t>Hloubená vykopávka pod základy v hornině tř. 3</t>
  </si>
  <si>
    <t>752748742</t>
  </si>
  <si>
    <t>0,80*2,00*1,40</t>
  </si>
  <si>
    <t>1902931256</t>
  </si>
  <si>
    <t>20,00*1,40*2</t>
  </si>
  <si>
    <t>251927269</t>
  </si>
  <si>
    <t>-1930368498</t>
  </si>
  <si>
    <t>161101601</t>
  </si>
  <si>
    <t>Vytažení výkopku těženého z prostoru pod základy z hl do 2 m v hornině tř. 1 až 4</t>
  </si>
  <si>
    <t>-1367926581</t>
  </si>
  <si>
    <t>1232607003</t>
  </si>
  <si>
    <t>vytlačená zemina</t>
  </si>
  <si>
    <t>20,00*0,10*0,80</t>
  </si>
  <si>
    <t>-937522504</t>
  </si>
  <si>
    <t>1921941645</t>
  </si>
  <si>
    <t>-1352599150</t>
  </si>
  <si>
    <t>22,40</t>
  </si>
  <si>
    <t>lože a obsyp</t>
  </si>
  <si>
    <t>20,00*0,80*0,45</t>
  </si>
  <si>
    <t>-195783240</t>
  </si>
  <si>
    <t>20,00*0,80*0,35</t>
  </si>
  <si>
    <t>-1367288476</t>
  </si>
  <si>
    <t>391859364</t>
  </si>
  <si>
    <t>(20,00-6,00)*3,00</t>
  </si>
  <si>
    <t>1466192646</t>
  </si>
  <si>
    <t>(20,00-6,00)*0,80</t>
  </si>
  <si>
    <t>1013526505</t>
  </si>
  <si>
    <t>1944881724</t>
  </si>
  <si>
    <t>-1132345552</t>
  </si>
  <si>
    <t>451572111</t>
  </si>
  <si>
    <t>Lože pod potrubí otevřený výkop z kameniva drobného těženého</t>
  </si>
  <si>
    <t>2058662787</t>
  </si>
  <si>
    <t>489855789</t>
  </si>
  <si>
    <t>-1452465629</t>
  </si>
  <si>
    <t>1988911079</t>
  </si>
  <si>
    <t>631311123</t>
  </si>
  <si>
    <t>Mazanina tl do 120 mm z betonu prostého bez zvýšených nároků na prostředí tř. C 12/15</t>
  </si>
  <si>
    <t>-16732132</t>
  </si>
  <si>
    <t>1,20*0,80*0,12</t>
  </si>
  <si>
    <t>632450133</t>
  </si>
  <si>
    <t>Vyrovnávací cementový potěr tl do 40 mm ze suchých směsí provedený v ploše</t>
  </si>
  <si>
    <t>547589504</t>
  </si>
  <si>
    <t>1,00*0,80</t>
  </si>
  <si>
    <t>871181141</t>
  </si>
  <si>
    <t>Montáž potrubí z PE100 SDR 11 otevřený výkop svařovaných na tupo D 50 x 4,6 mm</t>
  </si>
  <si>
    <t>-690211809</t>
  </si>
  <si>
    <t>877181101</t>
  </si>
  <si>
    <t>Montáž elektrospojek na potrubí z PE trub d 50</t>
  </si>
  <si>
    <t>-2014644376</t>
  </si>
  <si>
    <t>286159710</t>
  </si>
  <si>
    <t>elektrospojka SDR 11, PE 100, PN 16 d 50</t>
  </si>
  <si>
    <t>-461696849</t>
  </si>
  <si>
    <t>286149330</t>
  </si>
  <si>
    <t>elektrokoleno 90°, PE 100, PN 16, d 50</t>
  </si>
  <si>
    <t>-268552540</t>
  </si>
  <si>
    <t>877241123.1</t>
  </si>
  <si>
    <t>Montáž elektro navrtávacích T-kusů s 360° odbočkou na potrubí z PE trub d 90/50</t>
  </si>
  <si>
    <t>-421182770</t>
  </si>
  <si>
    <t>286140500.1</t>
  </si>
  <si>
    <t>tvarovka navrtávací T-kus s ventilem, s odbočkou 360°, d 90-50</t>
  </si>
  <si>
    <t>-1024593673</t>
  </si>
  <si>
    <t>879211111</t>
  </si>
  <si>
    <t>Montáž vodovodní přípojky na potrubí DN 50</t>
  </si>
  <si>
    <t>683451383</t>
  </si>
  <si>
    <t>422910520.1</t>
  </si>
  <si>
    <t>souprava zemní pro sedlové elektrotvarovky, tuhá Rd=1,50 m</t>
  </si>
  <si>
    <t>1549184881</t>
  </si>
  <si>
    <t>891162211</t>
  </si>
  <si>
    <t>Montáž závitového vodoměru G 1 v šachtě</t>
  </si>
  <si>
    <t>1171571904</t>
  </si>
  <si>
    <t>899401111</t>
  </si>
  <si>
    <t>Osazení poklopů litinových ventilových</t>
  </si>
  <si>
    <t>-1526503438</t>
  </si>
  <si>
    <t>422914020</t>
  </si>
  <si>
    <t>poklop ventilový, plast</t>
  </si>
  <si>
    <t>1295738658</t>
  </si>
  <si>
    <t>nab11</t>
  </si>
  <si>
    <t>podkladní deska ventilová,  beton</t>
  </si>
  <si>
    <t>-1372796911</t>
  </si>
  <si>
    <t>1989157560</t>
  </si>
  <si>
    <t>-1927465515</t>
  </si>
  <si>
    <t>Drobný spojovací materiál</t>
  </si>
  <si>
    <t>-1113273212</t>
  </si>
  <si>
    <t>1317067190</t>
  </si>
  <si>
    <t>6,00*2</t>
  </si>
  <si>
    <t>965043421</t>
  </si>
  <si>
    <t>Bourání podkladů pod dlažby betonových s potěrem nebo teracem tl do 150 mm pl do 1 m2</t>
  </si>
  <si>
    <t>-1788435061</t>
  </si>
  <si>
    <t>0,80*1,00*0,15</t>
  </si>
  <si>
    <t>965081212</t>
  </si>
  <si>
    <t>Bourání podlah z dlaždic keramických nebo xylolitových tl do 10 mm plochy do 1 m2</t>
  </si>
  <si>
    <t>1570221964</t>
  </si>
  <si>
    <t>976085311.1.1</t>
  </si>
  <si>
    <t>Odstranění původního vodovodu a zařízení uvnitř</t>
  </si>
  <si>
    <t>kpl</t>
  </si>
  <si>
    <t>1728937393</t>
  </si>
  <si>
    <t>979082213</t>
  </si>
  <si>
    <t>Vodorovná doprava suti po suchu do 1 km</t>
  </si>
  <si>
    <t>25934084</t>
  </si>
  <si>
    <t>979082219</t>
  </si>
  <si>
    <t>Příplatek ZKD 1 km u vodorovné dopravy suti po suchu do 1 km</t>
  </si>
  <si>
    <t>-1010690090</t>
  </si>
  <si>
    <t>979087212</t>
  </si>
  <si>
    <t>Nakládání na dopravní prostředky pro vodorovnou dopravu suti</t>
  </si>
  <si>
    <t>2129093023</t>
  </si>
  <si>
    <t>979099155</t>
  </si>
  <si>
    <t>1755293640</t>
  </si>
  <si>
    <t>998225111.1</t>
  </si>
  <si>
    <t>271897807</t>
  </si>
  <si>
    <t>680498622</t>
  </si>
  <si>
    <t>722174026</t>
  </si>
  <si>
    <t>Potrubí vodovodní plastové PPR svar polyfuze PN 20 D 50 x 8,4 mm</t>
  </si>
  <si>
    <t>-795159906</t>
  </si>
  <si>
    <t>722181223</t>
  </si>
  <si>
    <t>Ochrana vodovodního potrubí přilepenými termoizolačními trubicemi z PE tl do 9 mm DN do 63 mm</t>
  </si>
  <si>
    <t>1850110262</t>
  </si>
  <si>
    <t>722220235</t>
  </si>
  <si>
    <t>Přechodka dGK PPR PN 20 D 50 x G 6/4 s kovovým vnitřním závitem</t>
  </si>
  <si>
    <t>-1120415224</t>
  </si>
  <si>
    <t>722229105</t>
  </si>
  <si>
    <t>Montáž vodovodních armatur s jedním závitem G 6/4 ostatní typ</t>
  </si>
  <si>
    <t>702233847</t>
  </si>
  <si>
    <t>551112340</t>
  </si>
  <si>
    <t>ventil přímý průchozí mosazný K-83T 6/4"</t>
  </si>
  <si>
    <t>-1418672315</t>
  </si>
  <si>
    <t>551112320</t>
  </si>
  <si>
    <t>ventil přímý průchozí mosazný K-83T 5/4"</t>
  </si>
  <si>
    <t>-715296921</t>
  </si>
  <si>
    <t>551119630</t>
  </si>
  <si>
    <t>ventil tlakový redukční mosaz, 30 / 6 bar, typ 08026 5/4"</t>
  </si>
  <si>
    <t>720426562</t>
  </si>
  <si>
    <t>551212000</t>
  </si>
  <si>
    <t>závitový zpětný ventil R60 1"1/4</t>
  </si>
  <si>
    <t>1141087414</t>
  </si>
  <si>
    <t>771573113</t>
  </si>
  <si>
    <t>Montáž podlah keramických režných hladkých lepených do 12 ks/m2</t>
  </si>
  <si>
    <t>1164921120</t>
  </si>
  <si>
    <t>597612900</t>
  </si>
  <si>
    <t>dlaždice keramické RAKO - podlahy BRICK (barevné) 30 x 30 x 0,8 cm I. j. (cen.skup. 74)</t>
  </si>
  <si>
    <t>-1797500890</t>
  </si>
  <si>
    <t>1224178275</t>
  </si>
  <si>
    <t>Spoluúčast provozovatele vodovodu, připojení přípojky</t>
  </si>
  <si>
    <t>-1807316898</t>
  </si>
  <si>
    <t>-1659518397</t>
  </si>
  <si>
    <t>-1603993925</t>
  </si>
  <si>
    <t>336684305</t>
  </si>
  <si>
    <t>Rechtik – PROJEKT</t>
  </si>
  <si>
    <t>Hornopolní 12, 702 00 Ostrava</t>
  </si>
  <si>
    <t>tel. 596 618 468</t>
  </si>
  <si>
    <t>e-mail: rechtik-jrp@volny.cz</t>
  </si>
  <si>
    <t>Část:</t>
  </si>
  <si>
    <t>Název:</t>
  </si>
  <si>
    <t>Stupeň PD:</t>
  </si>
  <si>
    <t>Vypracoval:</t>
  </si>
  <si>
    <t>Ing. Josef Rechtik</t>
  </si>
  <si>
    <t>Arch.číslo:</t>
  </si>
  <si>
    <t>D2</t>
  </si>
  <si>
    <t>Soupis prací</t>
  </si>
  <si>
    <t>Spoluúčast provozovatele vodovodu, odstavení vodovodu</t>
  </si>
</sst>
</file>

<file path=xl/styles.xml><?xml version="1.0" encoding="utf-8"?>
<styleSheet xmlns="http://schemas.openxmlformats.org/spreadsheetml/2006/main">
  <numFmts count="5">
    <numFmt numFmtId="164" formatCode="#,##0.00%"/>
    <numFmt numFmtId="165" formatCode="dd\.mm\.yyyy"/>
    <numFmt numFmtId="166" formatCode="#,##0.00000"/>
    <numFmt numFmtId="167" formatCode="#,##0.000"/>
    <numFmt numFmtId="168" formatCode="[$-405]mmmm\ yy;@"/>
  </numFmts>
  <fonts count="50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0"/>
      <color rgb="FF46464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color rgb="FF464646"/>
      <name val="Trebuchet MS"/>
      <family val="2"/>
      <charset val="238"/>
    </font>
    <font>
      <sz val="10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b/>
      <sz val="8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F000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0" fillId="0" borderId="0" applyNumberFormat="0" applyFill="0" applyBorder="0" applyAlignment="0" applyProtection="0"/>
    <xf numFmtId="0" fontId="43" fillId="0" borderId="0" applyNumberFormat="0" applyFill="0" applyBorder="0" applyAlignment="0" applyProtection="0">
      <alignment vertical="top"/>
      <protection locked="0"/>
    </xf>
  </cellStyleXfs>
  <cellXfs count="29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5" fillId="0" borderId="0" xfId="0" applyFont="1" applyAlignment="1">
      <alignment horizontal="left" vertical="center"/>
    </xf>
    <xf numFmtId="0" fontId="0" fillId="0" borderId="0" xfId="0" applyBorder="1"/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8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9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21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2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2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23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30" fillId="0" borderId="14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>
      <alignment vertical="center"/>
    </xf>
    <xf numFmtId="4" fontId="30" fillId="0" borderId="17" xfId="0" applyNumberFormat="1" applyFont="1" applyBorder="1" applyAlignment="1">
      <alignment vertical="center"/>
    </xf>
    <xf numFmtId="166" fontId="30" fillId="0" borderId="17" xfId="0" applyNumberFormat="1" applyFont="1" applyBorder="1" applyAlignment="1">
      <alignment vertical="center"/>
    </xf>
    <xf numFmtId="4" fontId="30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5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2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7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5" fillId="0" borderId="12" xfId="0" applyNumberFormat="1" applyFont="1" applyBorder="1" applyAlignment="1"/>
    <xf numFmtId="166" fontId="35" fillId="0" borderId="13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25" xfId="0" applyFont="1" applyBorder="1" applyAlignment="1" applyProtection="1">
      <alignment horizontal="center" vertical="center"/>
      <protection locked="0"/>
    </xf>
    <xf numFmtId="49" fontId="39" fillId="0" borderId="25" xfId="0" applyNumberFormat="1" applyFon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167" fontId="39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horizontal="right" vertical="center"/>
    </xf>
    <xf numFmtId="4" fontId="25" fillId="0" borderId="0" xfId="0" applyNumberFormat="1" applyFont="1" applyBorder="1" applyAlignment="1">
      <alignment vertical="center"/>
    </xf>
    <xf numFmtId="4" fontId="25" fillId="5" borderId="0" xfId="0" applyNumberFormat="1" applyFont="1" applyFill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9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0" fontId="0" fillId="0" borderId="0" xfId="0" applyBorder="1"/>
    <xf numFmtId="4" fontId="19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4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5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39" fillId="0" borderId="25" xfId="0" applyFont="1" applyBorder="1" applyAlignment="1" applyProtection="1">
      <alignment horizontal="left" vertical="center" wrapText="1"/>
      <protection locked="0"/>
    </xf>
    <xf numFmtId="4" fontId="39" fillId="0" borderId="25" xfId="0" applyNumberFormat="1" applyFont="1" applyBorder="1" applyAlignment="1" applyProtection="1">
      <alignment vertical="center"/>
      <protection locked="0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7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37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34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4" fontId="33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0" fillId="0" borderId="26" xfId="0" applyFont="1" applyBorder="1" applyAlignment="1">
      <alignment vertical="center"/>
    </xf>
    <xf numFmtId="0" fontId="41" fillId="0" borderId="0" xfId="0" applyFont="1" applyBorder="1" applyAlignment="1">
      <alignment horizontal="right" vertical="center"/>
    </xf>
    <xf numFmtId="0" fontId="42" fillId="0" borderId="27" xfId="0" applyFont="1" applyBorder="1" applyAlignment="1">
      <alignment horizontal="right" vertical="center"/>
    </xf>
    <xf numFmtId="0" fontId="42" fillId="0" borderId="0" xfId="0" applyFont="1" applyBorder="1" applyAlignment="1">
      <alignment horizontal="right" vertical="center"/>
    </xf>
    <xf numFmtId="0" fontId="0" fillId="0" borderId="28" xfId="0" applyFont="1" applyBorder="1" applyAlignment="1">
      <alignment vertical="top"/>
    </xf>
    <xf numFmtId="0" fontId="0" fillId="0" borderId="0" xfId="0" applyFont="1" applyAlignment="1">
      <alignment vertical="top"/>
    </xf>
    <xf numFmtId="0" fontId="43" fillId="0" borderId="27" xfId="2" applyFont="1" applyBorder="1" applyAlignment="1" applyProtection="1">
      <alignment horizontal="right" vertical="top"/>
    </xf>
    <xf numFmtId="0" fontId="44" fillId="0" borderId="29" xfId="0" applyFont="1" applyBorder="1" applyAlignment="1">
      <alignment vertical="center"/>
    </xf>
    <xf numFmtId="0" fontId="44" fillId="0" borderId="30" xfId="0" applyFont="1" applyBorder="1" applyAlignment="1">
      <alignment vertical="center"/>
    </xf>
    <xf numFmtId="0" fontId="44" fillId="0" borderId="0" xfId="0" applyFont="1" applyAlignment="1">
      <alignment vertical="center"/>
    </xf>
    <xf numFmtId="0" fontId="44" fillId="0" borderId="26" xfId="0" applyFont="1" applyBorder="1" applyAlignment="1">
      <alignment vertical="center"/>
    </xf>
    <xf numFmtId="0" fontId="44" fillId="0" borderId="0" xfId="0" applyFont="1" applyBorder="1" applyAlignment="1">
      <alignment vertical="center"/>
    </xf>
    <xf numFmtId="0" fontId="45" fillId="0" borderId="0" xfId="0" applyFont="1" applyAlignment="1">
      <alignment vertical="center"/>
    </xf>
    <xf numFmtId="0" fontId="45" fillId="0" borderId="0" xfId="0" applyFont="1" applyAlignment="1">
      <alignment horizontal="left" vertical="center" indent="1"/>
    </xf>
    <xf numFmtId="0" fontId="46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44" fillId="0" borderId="26" xfId="0" applyFont="1" applyBorder="1" applyAlignment="1">
      <alignment horizontal="right" vertical="center"/>
    </xf>
    <xf numFmtId="49" fontId="46" fillId="0" borderId="0" xfId="0" applyNumberFormat="1" applyFont="1" applyAlignment="1">
      <alignment horizontal="right" vertical="center"/>
    </xf>
    <xf numFmtId="0" fontId="46" fillId="0" borderId="0" xfId="0" applyFont="1" applyAlignment="1">
      <alignment horizontal="left" vertical="center" indent="1"/>
    </xf>
    <xf numFmtId="0" fontId="44" fillId="0" borderId="26" xfId="0" applyFont="1" applyBorder="1" applyAlignment="1">
      <alignment horizontal="left" vertical="center" indent="1"/>
    </xf>
    <xf numFmtId="0" fontId="49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168" fontId="44" fillId="0" borderId="0" xfId="0" applyNumberFormat="1" applyFont="1" applyAlignment="1">
      <alignment vertical="center"/>
    </xf>
    <xf numFmtId="168" fontId="44" fillId="0" borderId="0" xfId="0" applyNumberFormat="1" applyFont="1" applyAlignment="1">
      <alignment horizontal="left" vertical="center"/>
    </xf>
    <xf numFmtId="0" fontId="0" fillId="0" borderId="25" xfId="0" applyBorder="1" applyAlignment="1" applyProtection="1">
      <alignment horizontal="left" vertical="center" wrapText="1"/>
      <protection locked="0"/>
    </xf>
  </cellXfs>
  <cellStyles count="3">
    <cellStyle name="Hypertextový odkaz" xfId="1" builtinId="8"/>
    <cellStyle name="Hypertextový odkaz_štítky, seznamy" xfId="2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36</xdr:row>
      <xdr:rowOff>219075</xdr:rowOff>
    </xdr:from>
    <xdr:to>
      <xdr:col>6</xdr:col>
      <xdr:colOff>962025</xdr:colOff>
      <xdr:row>41</xdr:row>
      <xdr:rowOff>11443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4886325" y="8077200"/>
          <a:ext cx="923925" cy="1125868"/>
        </a:xfrm>
        <a:prstGeom prst="rect">
          <a:avLst/>
        </a:prstGeom>
        <a:solidFill>
          <a:srgbClr val="FFFFFF"/>
        </a:solidFill>
        <a:ln w="31750">
          <a:solidFill>
            <a:srgbClr val="9FB8CD"/>
          </a:solidFill>
          <a:miter lim="800000"/>
          <a:headEnd/>
          <a:tailEnd/>
        </a:ln>
        <a:effectLst>
          <a:outerShdw dist="107763" dir="13500000" algn="ctr" rotWithShape="0">
            <a:srgbClr val="868686">
              <a:alpha val="50000"/>
            </a:srgbClr>
          </a:outerShdw>
        </a:effectLst>
      </xdr:spPr>
      <xdr:txBody>
        <a:bodyPr/>
        <a:lstStyle/>
        <a:p>
          <a:endParaRPr lang="cs-CZ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/35-2016%20T&#345;inec%20-%20Vodovod%20Tyra%20st&#225;je-1%20&#269;&#225;st/projekt/DPS%202017/SO%2001%20vodovodn&#237;%20&#345;ad/Tyra%20&#353;t&#237;tky,%20seznamy%20DPS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zakázka"/>
      <sheetName val="štítky, obálky"/>
      <sheetName val="seznam dokladů"/>
      <sheetName val="seznam příloh DSP"/>
      <sheetName val="krycí list-přípojka"/>
      <sheetName val="krycí list-DSP-E. doklady"/>
    </sheetNames>
    <sheetDataSet>
      <sheetData sheetId="0">
        <row r="1">
          <cell r="C1" t="str">
            <v>35/2016</v>
          </cell>
        </row>
        <row r="2">
          <cell r="C2" t="str">
            <v>Vodovod Třinec-Tyra stáje-1.část</v>
          </cell>
        </row>
        <row r="5">
          <cell r="C5" t="str">
            <v>Dokumentace pro provedenní stavby (DPS)</v>
          </cell>
        </row>
        <row r="6">
          <cell r="C6" t="str">
            <v>Město Třinec, Jablunkovská 160, 739 61 Třinec</v>
          </cell>
        </row>
        <row r="8">
          <cell r="C8" t="str">
            <v>zaří 2017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jorechtik@volny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42"/>
  <sheetViews>
    <sheetView tabSelected="1" topLeftCell="A25" workbookViewId="0">
      <selection activeCell="C31" sqref="C31"/>
    </sheetView>
  </sheetViews>
  <sheetFormatPr defaultColWidth="17.6640625" defaultRowHeight="21" customHeight="1"/>
  <cols>
    <col min="1" max="1" width="2.33203125" style="1" customWidth="1"/>
    <col min="2" max="2" width="27.83203125" style="1" customWidth="1"/>
    <col min="3" max="3" width="5.33203125" style="1" customWidth="1"/>
    <col min="4" max="5" width="17.6640625" style="1"/>
    <col min="6" max="6" width="26.6640625" style="1" customWidth="1"/>
    <col min="7" max="7" width="19" style="1" customWidth="1"/>
    <col min="8" max="256" width="17.6640625" style="1"/>
    <col min="257" max="257" width="2.33203125" style="1" customWidth="1"/>
    <col min="258" max="258" width="27.83203125" style="1" customWidth="1"/>
    <col min="259" max="259" width="5.33203125" style="1" customWidth="1"/>
    <col min="260" max="261" width="17.6640625" style="1"/>
    <col min="262" max="262" width="14" style="1" customWidth="1"/>
    <col min="263" max="263" width="19" style="1" customWidth="1"/>
    <col min="264" max="512" width="17.6640625" style="1"/>
    <col min="513" max="513" width="2.33203125" style="1" customWidth="1"/>
    <col min="514" max="514" width="27.83203125" style="1" customWidth="1"/>
    <col min="515" max="515" width="5.33203125" style="1" customWidth="1"/>
    <col min="516" max="517" width="17.6640625" style="1"/>
    <col min="518" max="518" width="14" style="1" customWidth="1"/>
    <col min="519" max="519" width="19" style="1" customWidth="1"/>
    <col min="520" max="768" width="17.6640625" style="1"/>
    <col min="769" max="769" width="2.33203125" style="1" customWidth="1"/>
    <col min="770" max="770" width="27.83203125" style="1" customWidth="1"/>
    <col min="771" max="771" width="5.33203125" style="1" customWidth="1"/>
    <col min="772" max="773" width="17.6640625" style="1"/>
    <col min="774" max="774" width="14" style="1" customWidth="1"/>
    <col min="775" max="775" width="19" style="1" customWidth="1"/>
    <col min="776" max="1024" width="17.6640625" style="1"/>
    <col min="1025" max="1025" width="2.33203125" style="1" customWidth="1"/>
    <col min="1026" max="1026" width="27.83203125" style="1" customWidth="1"/>
    <col min="1027" max="1027" width="5.33203125" style="1" customWidth="1"/>
    <col min="1028" max="1029" width="17.6640625" style="1"/>
    <col min="1030" max="1030" width="14" style="1" customWidth="1"/>
    <col min="1031" max="1031" width="19" style="1" customWidth="1"/>
    <col min="1032" max="1280" width="17.6640625" style="1"/>
    <col min="1281" max="1281" width="2.33203125" style="1" customWidth="1"/>
    <col min="1282" max="1282" width="27.83203125" style="1" customWidth="1"/>
    <col min="1283" max="1283" width="5.33203125" style="1" customWidth="1"/>
    <col min="1284" max="1285" width="17.6640625" style="1"/>
    <col min="1286" max="1286" width="14" style="1" customWidth="1"/>
    <col min="1287" max="1287" width="19" style="1" customWidth="1"/>
    <col min="1288" max="1536" width="17.6640625" style="1"/>
    <col min="1537" max="1537" width="2.33203125" style="1" customWidth="1"/>
    <col min="1538" max="1538" width="27.83203125" style="1" customWidth="1"/>
    <col min="1539" max="1539" width="5.33203125" style="1" customWidth="1"/>
    <col min="1540" max="1541" width="17.6640625" style="1"/>
    <col min="1542" max="1542" width="14" style="1" customWidth="1"/>
    <col min="1543" max="1543" width="19" style="1" customWidth="1"/>
    <col min="1544" max="1792" width="17.6640625" style="1"/>
    <col min="1793" max="1793" width="2.33203125" style="1" customWidth="1"/>
    <col min="1794" max="1794" width="27.83203125" style="1" customWidth="1"/>
    <col min="1795" max="1795" width="5.33203125" style="1" customWidth="1"/>
    <col min="1796" max="1797" width="17.6640625" style="1"/>
    <col min="1798" max="1798" width="14" style="1" customWidth="1"/>
    <col min="1799" max="1799" width="19" style="1" customWidth="1"/>
    <col min="1800" max="2048" width="17.6640625" style="1"/>
    <col min="2049" max="2049" width="2.33203125" style="1" customWidth="1"/>
    <col min="2050" max="2050" width="27.83203125" style="1" customWidth="1"/>
    <col min="2051" max="2051" width="5.33203125" style="1" customWidth="1"/>
    <col min="2052" max="2053" width="17.6640625" style="1"/>
    <col min="2054" max="2054" width="14" style="1" customWidth="1"/>
    <col min="2055" max="2055" width="19" style="1" customWidth="1"/>
    <col min="2056" max="2304" width="17.6640625" style="1"/>
    <col min="2305" max="2305" width="2.33203125" style="1" customWidth="1"/>
    <col min="2306" max="2306" width="27.83203125" style="1" customWidth="1"/>
    <col min="2307" max="2307" width="5.33203125" style="1" customWidth="1"/>
    <col min="2308" max="2309" width="17.6640625" style="1"/>
    <col min="2310" max="2310" width="14" style="1" customWidth="1"/>
    <col min="2311" max="2311" width="19" style="1" customWidth="1"/>
    <col min="2312" max="2560" width="17.6640625" style="1"/>
    <col min="2561" max="2561" width="2.33203125" style="1" customWidth="1"/>
    <col min="2562" max="2562" width="27.83203125" style="1" customWidth="1"/>
    <col min="2563" max="2563" width="5.33203125" style="1" customWidth="1"/>
    <col min="2564" max="2565" width="17.6640625" style="1"/>
    <col min="2566" max="2566" width="14" style="1" customWidth="1"/>
    <col min="2567" max="2567" width="19" style="1" customWidth="1"/>
    <col min="2568" max="2816" width="17.6640625" style="1"/>
    <col min="2817" max="2817" width="2.33203125" style="1" customWidth="1"/>
    <col min="2818" max="2818" width="27.83203125" style="1" customWidth="1"/>
    <col min="2819" max="2819" width="5.33203125" style="1" customWidth="1"/>
    <col min="2820" max="2821" width="17.6640625" style="1"/>
    <col min="2822" max="2822" width="14" style="1" customWidth="1"/>
    <col min="2823" max="2823" width="19" style="1" customWidth="1"/>
    <col min="2824" max="3072" width="17.6640625" style="1"/>
    <col min="3073" max="3073" width="2.33203125" style="1" customWidth="1"/>
    <col min="3074" max="3074" width="27.83203125" style="1" customWidth="1"/>
    <col min="3075" max="3075" width="5.33203125" style="1" customWidth="1"/>
    <col min="3076" max="3077" width="17.6640625" style="1"/>
    <col min="3078" max="3078" width="14" style="1" customWidth="1"/>
    <col min="3079" max="3079" width="19" style="1" customWidth="1"/>
    <col min="3080" max="3328" width="17.6640625" style="1"/>
    <col min="3329" max="3329" width="2.33203125" style="1" customWidth="1"/>
    <col min="3330" max="3330" width="27.83203125" style="1" customWidth="1"/>
    <col min="3331" max="3331" width="5.33203125" style="1" customWidth="1"/>
    <col min="3332" max="3333" width="17.6640625" style="1"/>
    <col min="3334" max="3334" width="14" style="1" customWidth="1"/>
    <col min="3335" max="3335" width="19" style="1" customWidth="1"/>
    <col min="3336" max="3584" width="17.6640625" style="1"/>
    <col min="3585" max="3585" width="2.33203125" style="1" customWidth="1"/>
    <col min="3586" max="3586" width="27.83203125" style="1" customWidth="1"/>
    <col min="3587" max="3587" width="5.33203125" style="1" customWidth="1"/>
    <col min="3588" max="3589" width="17.6640625" style="1"/>
    <col min="3590" max="3590" width="14" style="1" customWidth="1"/>
    <col min="3591" max="3591" width="19" style="1" customWidth="1"/>
    <col min="3592" max="3840" width="17.6640625" style="1"/>
    <col min="3841" max="3841" width="2.33203125" style="1" customWidth="1"/>
    <col min="3842" max="3842" width="27.83203125" style="1" customWidth="1"/>
    <col min="3843" max="3843" width="5.33203125" style="1" customWidth="1"/>
    <col min="3844" max="3845" width="17.6640625" style="1"/>
    <col min="3846" max="3846" width="14" style="1" customWidth="1"/>
    <col min="3847" max="3847" width="19" style="1" customWidth="1"/>
    <col min="3848" max="4096" width="17.6640625" style="1"/>
    <col min="4097" max="4097" width="2.33203125" style="1" customWidth="1"/>
    <col min="4098" max="4098" width="27.83203125" style="1" customWidth="1"/>
    <col min="4099" max="4099" width="5.33203125" style="1" customWidth="1"/>
    <col min="4100" max="4101" width="17.6640625" style="1"/>
    <col min="4102" max="4102" width="14" style="1" customWidth="1"/>
    <col min="4103" max="4103" width="19" style="1" customWidth="1"/>
    <col min="4104" max="4352" width="17.6640625" style="1"/>
    <col min="4353" max="4353" width="2.33203125" style="1" customWidth="1"/>
    <col min="4354" max="4354" width="27.83203125" style="1" customWidth="1"/>
    <col min="4355" max="4355" width="5.33203125" style="1" customWidth="1"/>
    <col min="4356" max="4357" width="17.6640625" style="1"/>
    <col min="4358" max="4358" width="14" style="1" customWidth="1"/>
    <col min="4359" max="4359" width="19" style="1" customWidth="1"/>
    <col min="4360" max="4608" width="17.6640625" style="1"/>
    <col min="4609" max="4609" width="2.33203125" style="1" customWidth="1"/>
    <col min="4610" max="4610" width="27.83203125" style="1" customWidth="1"/>
    <col min="4611" max="4611" width="5.33203125" style="1" customWidth="1"/>
    <col min="4612" max="4613" width="17.6640625" style="1"/>
    <col min="4614" max="4614" width="14" style="1" customWidth="1"/>
    <col min="4615" max="4615" width="19" style="1" customWidth="1"/>
    <col min="4616" max="4864" width="17.6640625" style="1"/>
    <col min="4865" max="4865" width="2.33203125" style="1" customWidth="1"/>
    <col min="4866" max="4866" width="27.83203125" style="1" customWidth="1"/>
    <col min="4867" max="4867" width="5.33203125" style="1" customWidth="1"/>
    <col min="4868" max="4869" width="17.6640625" style="1"/>
    <col min="4870" max="4870" width="14" style="1" customWidth="1"/>
    <col min="4871" max="4871" width="19" style="1" customWidth="1"/>
    <col min="4872" max="5120" width="17.6640625" style="1"/>
    <col min="5121" max="5121" width="2.33203125" style="1" customWidth="1"/>
    <col min="5122" max="5122" width="27.83203125" style="1" customWidth="1"/>
    <col min="5123" max="5123" width="5.33203125" style="1" customWidth="1"/>
    <col min="5124" max="5125" width="17.6640625" style="1"/>
    <col min="5126" max="5126" width="14" style="1" customWidth="1"/>
    <col min="5127" max="5127" width="19" style="1" customWidth="1"/>
    <col min="5128" max="5376" width="17.6640625" style="1"/>
    <col min="5377" max="5377" width="2.33203125" style="1" customWidth="1"/>
    <col min="5378" max="5378" width="27.83203125" style="1" customWidth="1"/>
    <col min="5379" max="5379" width="5.33203125" style="1" customWidth="1"/>
    <col min="5380" max="5381" width="17.6640625" style="1"/>
    <col min="5382" max="5382" width="14" style="1" customWidth="1"/>
    <col min="5383" max="5383" width="19" style="1" customWidth="1"/>
    <col min="5384" max="5632" width="17.6640625" style="1"/>
    <col min="5633" max="5633" width="2.33203125" style="1" customWidth="1"/>
    <col min="5634" max="5634" width="27.83203125" style="1" customWidth="1"/>
    <col min="5635" max="5635" width="5.33203125" style="1" customWidth="1"/>
    <col min="5636" max="5637" width="17.6640625" style="1"/>
    <col min="5638" max="5638" width="14" style="1" customWidth="1"/>
    <col min="5639" max="5639" width="19" style="1" customWidth="1"/>
    <col min="5640" max="5888" width="17.6640625" style="1"/>
    <col min="5889" max="5889" width="2.33203125" style="1" customWidth="1"/>
    <col min="5890" max="5890" width="27.83203125" style="1" customWidth="1"/>
    <col min="5891" max="5891" width="5.33203125" style="1" customWidth="1"/>
    <col min="5892" max="5893" width="17.6640625" style="1"/>
    <col min="5894" max="5894" width="14" style="1" customWidth="1"/>
    <col min="5895" max="5895" width="19" style="1" customWidth="1"/>
    <col min="5896" max="6144" width="17.6640625" style="1"/>
    <col min="6145" max="6145" width="2.33203125" style="1" customWidth="1"/>
    <col min="6146" max="6146" width="27.83203125" style="1" customWidth="1"/>
    <col min="6147" max="6147" width="5.33203125" style="1" customWidth="1"/>
    <col min="6148" max="6149" width="17.6640625" style="1"/>
    <col min="6150" max="6150" width="14" style="1" customWidth="1"/>
    <col min="6151" max="6151" width="19" style="1" customWidth="1"/>
    <col min="6152" max="6400" width="17.6640625" style="1"/>
    <col min="6401" max="6401" width="2.33203125" style="1" customWidth="1"/>
    <col min="6402" max="6402" width="27.83203125" style="1" customWidth="1"/>
    <col min="6403" max="6403" width="5.33203125" style="1" customWidth="1"/>
    <col min="6404" max="6405" width="17.6640625" style="1"/>
    <col min="6406" max="6406" width="14" style="1" customWidth="1"/>
    <col min="6407" max="6407" width="19" style="1" customWidth="1"/>
    <col min="6408" max="6656" width="17.6640625" style="1"/>
    <col min="6657" max="6657" width="2.33203125" style="1" customWidth="1"/>
    <col min="6658" max="6658" width="27.83203125" style="1" customWidth="1"/>
    <col min="6659" max="6659" width="5.33203125" style="1" customWidth="1"/>
    <col min="6660" max="6661" width="17.6640625" style="1"/>
    <col min="6662" max="6662" width="14" style="1" customWidth="1"/>
    <col min="6663" max="6663" width="19" style="1" customWidth="1"/>
    <col min="6664" max="6912" width="17.6640625" style="1"/>
    <col min="6913" max="6913" width="2.33203125" style="1" customWidth="1"/>
    <col min="6914" max="6914" width="27.83203125" style="1" customWidth="1"/>
    <col min="6915" max="6915" width="5.33203125" style="1" customWidth="1"/>
    <col min="6916" max="6917" width="17.6640625" style="1"/>
    <col min="6918" max="6918" width="14" style="1" customWidth="1"/>
    <col min="6919" max="6919" width="19" style="1" customWidth="1"/>
    <col min="6920" max="7168" width="17.6640625" style="1"/>
    <col min="7169" max="7169" width="2.33203125" style="1" customWidth="1"/>
    <col min="7170" max="7170" width="27.83203125" style="1" customWidth="1"/>
    <col min="7171" max="7171" width="5.33203125" style="1" customWidth="1"/>
    <col min="7172" max="7173" width="17.6640625" style="1"/>
    <col min="7174" max="7174" width="14" style="1" customWidth="1"/>
    <col min="7175" max="7175" width="19" style="1" customWidth="1"/>
    <col min="7176" max="7424" width="17.6640625" style="1"/>
    <col min="7425" max="7425" width="2.33203125" style="1" customWidth="1"/>
    <col min="7426" max="7426" width="27.83203125" style="1" customWidth="1"/>
    <col min="7427" max="7427" width="5.33203125" style="1" customWidth="1"/>
    <col min="7428" max="7429" width="17.6640625" style="1"/>
    <col min="7430" max="7430" width="14" style="1" customWidth="1"/>
    <col min="7431" max="7431" width="19" style="1" customWidth="1"/>
    <col min="7432" max="7680" width="17.6640625" style="1"/>
    <col min="7681" max="7681" width="2.33203125" style="1" customWidth="1"/>
    <col min="7682" max="7682" width="27.83203125" style="1" customWidth="1"/>
    <col min="7683" max="7683" width="5.33203125" style="1" customWidth="1"/>
    <col min="7684" max="7685" width="17.6640625" style="1"/>
    <col min="7686" max="7686" width="14" style="1" customWidth="1"/>
    <col min="7687" max="7687" width="19" style="1" customWidth="1"/>
    <col min="7688" max="7936" width="17.6640625" style="1"/>
    <col min="7937" max="7937" width="2.33203125" style="1" customWidth="1"/>
    <col min="7938" max="7938" width="27.83203125" style="1" customWidth="1"/>
    <col min="7939" max="7939" width="5.33203125" style="1" customWidth="1"/>
    <col min="7940" max="7941" width="17.6640625" style="1"/>
    <col min="7942" max="7942" width="14" style="1" customWidth="1"/>
    <col min="7943" max="7943" width="19" style="1" customWidth="1"/>
    <col min="7944" max="8192" width="17.6640625" style="1"/>
    <col min="8193" max="8193" width="2.33203125" style="1" customWidth="1"/>
    <col min="8194" max="8194" width="27.83203125" style="1" customWidth="1"/>
    <col min="8195" max="8195" width="5.33203125" style="1" customWidth="1"/>
    <col min="8196" max="8197" width="17.6640625" style="1"/>
    <col min="8198" max="8198" width="14" style="1" customWidth="1"/>
    <col min="8199" max="8199" width="19" style="1" customWidth="1"/>
    <col min="8200" max="8448" width="17.6640625" style="1"/>
    <col min="8449" max="8449" width="2.33203125" style="1" customWidth="1"/>
    <col min="8450" max="8450" width="27.83203125" style="1" customWidth="1"/>
    <col min="8451" max="8451" width="5.33203125" style="1" customWidth="1"/>
    <col min="8452" max="8453" width="17.6640625" style="1"/>
    <col min="8454" max="8454" width="14" style="1" customWidth="1"/>
    <col min="8455" max="8455" width="19" style="1" customWidth="1"/>
    <col min="8456" max="8704" width="17.6640625" style="1"/>
    <col min="8705" max="8705" width="2.33203125" style="1" customWidth="1"/>
    <col min="8706" max="8706" width="27.83203125" style="1" customWidth="1"/>
    <col min="8707" max="8707" width="5.33203125" style="1" customWidth="1"/>
    <col min="8708" max="8709" width="17.6640625" style="1"/>
    <col min="8710" max="8710" width="14" style="1" customWidth="1"/>
    <col min="8711" max="8711" width="19" style="1" customWidth="1"/>
    <col min="8712" max="8960" width="17.6640625" style="1"/>
    <col min="8961" max="8961" width="2.33203125" style="1" customWidth="1"/>
    <col min="8962" max="8962" width="27.83203125" style="1" customWidth="1"/>
    <col min="8963" max="8963" width="5.33203125" style="1" customWidth="1"/>
    <col min="8964" max="8965" width="17.6640625" style="1"/>
    <col min="8966" max="8966" width="14" style="1" customWidth="1"/>
    <col min="8967" max="8967" width="19" style="1" customWidth="1"/>
    <col min="8968" max="9216" width="17.6640625" style="1"/>
    <col min="9217" max="9217" width="2.33203125" style="1" customWidth="1"/>
    <col min="9218" max="9218" width="27.83203125" style="1" customWidth="1"/>
    <col min="9219" max="9219" width="5.33203125" style="1" customWidth="1"/>
    <col min="9220" max="9221" width="17.6640625" style="1"/>
    <col min="9222" max="9222" width="14" style="1" customWidth="1"/>
    <col min="9223" max="9223" width="19" style="1" customWidth="1"/>
    <col min="9224" max="9472" width="17.6640625" style="1"/>
    <col min="9473" max="9473" width="2.33203125" style="1" customWidth="1"/>
    <col min="9474" max="9474" width="27.83203125" style="1" customWidth="1"/>
    <col min="9475" max="9475" width="5.33203125" style="1" customWidth="1"/>
    <col min="9476" max="9477" width="17.6640625" style="1"/>
    <col min="9478" max="9478" width="14" style="1" customWidth="1"/>
    <col min="9479" max="9479" width="19" style="1" customWidth="1"/>
    <col min="9480" max="9728" width="17.6640625" style="1"/>
    <col min="9729" max="9729" width="2.33203125" style="1" customWidth="1"/>
    <col min="9730" max="9730" width="27.83203125" style="1" customWidth="1"/>
    <col min="9731" max="9731" width="5.33203125" style="1" customWidth="1"/>
    <col min="9732" max="9733" width="17.6640625" style="1"/>
    <col min="9734" max="9734" width="14" style="1" customWidth="1"/>
    <col min="9735" max="9735" width="19" style="1" customWidth="1"/>
    <col min="9736" max="9984" width="17.6640625" style="1"/>
    <col min="9985" max="9985" width="2.33203125" style="1" customWidth="1"/>
    <col min="9986" max="9986" width="27.83203125" style="1" customWidth="1"/>
    <col min="9987" max="9987" width="5.33203125" style="1" customWidth="1"/>
    <col min="9988" max="9989" width="17.6640625" style="1"/>
    <col min="9990" max="9990" width="14" style="1" customWidth="1"/>
    <col min="9991" max="9991" width="19" style="1" customWidth="1"/>
    <col min="9992" max="10240" width="17.6640625" style="1"/>
    <col min="10241" max="10241" width="2.33203125" style="1" customWidth="1"/>
    <col min="10242" max="10242" width="27.83203125" style="1" customWidth="1"/>
    <col min="10243" max="10243" width="5.33203125" style="1" customWidth="1"/>
    <col min="10244" max="10245" width="17.6640625" style="1"/>
    <col min="10246" max="10246" width="14" style="1" customWidth="1"/>
    <col min="10247" max="10247" width="19" style="1" customWidth="1"/>
    <col min="10248" max="10496" width="17.6640625" style="1"/>
    <col min="10497" max="10497" width="2.33203125" style="1" customWidth="1"/>
    <col min="10498" max="10498" width="27.83203125" style="1" customWidth="1"/>
    <col min="10499" max="10499" width="5.33203125" style="1" customWidth="1"/>
    <col min="10500" max="10501" width="17.6640625" style="1"/>
    <col min="10502" max="10502" width="14" style="1" customWidth="1"/>
    <col min="10503" max="10503" width="19" style="1" customWidth="1"/>
    <col min="10504" max="10752" width="17.6640625" style="1"/>
    <col min="10753" max="10753" width="2.33203125" style="1" customWidth="1"/>
    <col min="10754" max="10754" width="27.83203125" style="1" customWidth="1"/>
    <col min="10755" max="10755" width="5.33203125" style="1" customWidth="1"/>
    <col min="10756" max="10757" width="17.6640625" style="1"/>
    <col min="10758" max="10758" width="14" style="1" customWidth="1"/>
    <col min="10759" max="10759" width="19" style="1" customWidth="1"/>
    <col min="10760" max="11008" width="17.6640625" style="1"/>
    <col min="11009" max="11009" width="2.33203125" style="1" customWidth="1"/>
    <col min="11010" max="11010" width="27.83203125" style="1" customWidth="1"/>
    <col min="11011" max="11011" width="5.33203125" style="1" customWidth="1"/>
    <col min="11012" max="11013" width="17.6640625" style="1"/>
    <col min="11014" max="11014" width="14" style="1" customWidth="1"/>
    <col min="11015" max="11015" width="19" style="1" customWidth="1"/>
    <col min="11016" max="11264" width="17.6640625" style="1"/>
    <col min="11265" max="11265" width="2.33203125" style="1" customWidth="1"/>
    <col min="11266" max="11266" width="27.83203125" style="1" customWidth="1"/>
    <col min="11267" max="11267" width="5.33203125" style="1" customWidth="1"/>
    <col min="11268" max="11269" width="17.6640625" style="1"/>
    <col min="11270" max="11270" width="14" style="1" customWidth="1"/>
    <col min="11271" max="11271" width="19" style="1" customWidth="1"/>
    <col min="11272" max="11520" width="17.6640625" style="1"/>
    <col min="11521" max="11521" width="2.33203125" style="1" customWidth="1"/>
    <col min="11522" max="11522" width="27.83203125" style="1" customWidth="1"/>
    <col min="11523" max="11523" width="5.33203125" style="1" customWidth="1"/>
    <col min="11524" max="11525" width="17.6640625" style="1"/>
    <col min="11526" max="11526" width="14" style="1" customWidth="1"/>
    <col min="11527" max="11527" width="19" style="1" customWidth="1"/>
    <col min="11528" max="11776" width="17.6640625" style="1"/>
    <col min="11777" max="11777" width="2.33203125" style="1" customWidth="1"/>
    <col min="11778" max="11778" width="27.83203125" style="1" customWidth="1"/>
    <col min="11779" max="11779" width="5.33203125" style="1" customWidth="1"/>
    <col min="11780" max="11781" width="17.6640625" style="1"/>
    <col min="11782" max="11782" width="14" style="1" customWidth="1"/>
    <col min="11783" max="11783" width="19" style="1" customWidth="1"/>
    <col min="11784" max="12032" width="17.6640625" style="1"/>
    <col min="12033" max="12033" width="2.33203125" style="1" customWidth="1"/>
    <col min="12034" max="12034" width="27.83203125" style="1" customWidth="1"/>
    <col min="12035" max="12035" width="5.33203125" style="1" customWidth="1"/>
    <col min="12036" max="12037" width="17.6640625" style="1"/>
    <col min="12038" max="12038" width="14" style="1" customWidth="1"/>
    <col min="12039" max="12039" width="19" style="1" customWidth="1"/>
    <col min="12040" max="12288" width="17.6640625" style="1"/>
    <col min="12289" max="12289" width="2.33203125" style="1" customWidth="1"/>
    <col min="12290" max="12290" width="27.83203125" style="1" customWidth="1"/>
    <col min="12291" max="12291" width="5.33203125" style="1" customWidth="1"/>
    <col min="12292" max="12293" width="17.6640625" style="1"/>
    <col min="12294" max="12294" width="14" style="1" customWidth="1"/>
    <col min="12295" max="12295" width="19" style="1" customWidth="1"/>
    <col min="12296" max="12544" width="17.6640625" style="1"/>
    <col min="12545" max="12545" width="2.33203125" style="1" customWidth="1"/>
    <col min="12546" max="12546" width="27.83203125" style="1" customWidth="1"/>
    <col min="12547" max="12547" width="5.33203125" style="1" customWidth="1"/>
    <col min="12548" max="12549" width="17.6640625" style="1"/>
    <col min="12550" max="12550" width="14" style="1" customWidth="1"/>
    <col min="12551" max="12551" width="19" style="1" customWidth="1"/>
    <col min="12552" max="12800" width="17.6640625" style="1"/>
    <col min="12801" max="12801" width="2.33203125" style="1" customWidth="1"/>
    <col min="12802" max="12802" width="27.83203125" style="1" customWidth="1"/>
    <col min="12803" max="12803" width="5.33203125" style="1" customWidth="1"/>
    <col min="12804" max="12805" width="17.6640625" style="1"/>
    <col min="12806" max="12806" width="14" style="1" customWidth="1"/>
    <col min="12807" max="12807" width="19" style="1" customWidth="1"/>
    <col min="12808" max="13056" width="17.6640625" style="1"/>
    <col min="13057" max="13057" width="2.33203125" style="1" customWidth="1"/>
    <col min="13058" max="13058" width="27.83203125" style="1" customWidth="1"/>
    <col min="13059" max="13059" width="5.33203125" style="1" customWidth="1"/>
    <col min="13060" max="13061" width="17.6640625" style="1"/>
    <col min="13062" max="13062" width="14" style="1" customWidth="1"/>
    <col min="13063" max="13063" width="19" style="1" customWidth="1"/>
    <col min="13064" max="13312" width="17.6640625" style="1"/>
    <col min="13313" max="13313" width="2.33203125" style="1" customWidth="1"/>
    <col min="13314" max="13314" width="27.83203125" style="1" customWidth="1"/>
    <col min="13315" max="13315" width="5.33203125" style="1" customWidth="1"/>
    <col min="13316" max="13317" width="17.6640625" style="1"/>
    <col min="13318" max="13318" width="14" style="1" customWidth="1"/>
    <col min="13319" max="13319" width="19" style="1" customWidth="1"/>
    <col min="13320" max="13568" width="17.6640625" style="1"/>
    <col min="13569" max="13569" width="2.33203125" style="1" customWidth="1"/>
    <col min="13570" max="13570" width="27.83203125" style="1" customWidth="1"/>
    <col min="13571" max="13571" width="5.33203125" style="1" customWidth="1"/>
    <col min="13572" max="13573" width="17.6640625" style="1"/>
    <col min="13574" max="13574" width="14" style="1" customWidth="1"/>
    <col min="13575" max="13575" width="19" style="1" customWidth="1"/>
    <col min="13576" max="13824" width="17.6640625" style="1"/>
    <col min="13825" max="13825" width="2.33203125" style="1" customWidth="1"/>
    <col min="13826" max="13826" width="27.83203125" style="1" customWidth="1"/>
    <col min="13827" max="13827" width="5.33203125" style="1" customWidth="1"/>
    <col min="13828" max="13829" width="17.6640625" style="1"/>
    <col min="13830" max="13830" width="14" style="1" customWidth="1"/>
    <col min="13831" max="13831" width="19" style="1" customWidth="1"/>
    <col min="13832" max="14080" width="17.6640625" style="1"/>
    <col min="14081" max="14081" width="2.33203125" style="1" customWidth="1"/>
    <col min="14082" max="14082" width="27.83203125" style="1" customWidth="1"/>
    <col min="14083" max="14083" width="5.33203125" style="1" customWidth="1"/>
    <col min="14084" max="14085" width="17.6640625" style="1"/>
    <col min="14086" max="14086" width="14" style="1" customWidth="1"/>
    <col min="14087" max="14087" width="19" style="1" customWidth="1"/>
    <col min="14088" max="14336" width="17.6640625" style="1"/>
    <col min="14337" max="14337" width="2.33203125" style="1" customWidth="1"/>
    <col min="14338" max="14338" width="27.83203125" style="1" customWidth="1"/>
    <col min="14339" max="14339" width="5.33203125" style="1" customWidth="1"/>
    <col min="14340" max="14341" width="17.6640625" style="1"/>
    <col min="14342" max="14342" width="14" style="1" customWidth="1"/>
    <col min="14343" max="14343" width="19" style="1" customWidth="1"/>
    <col min="14344" max="14592" width="17.6640625" style="1"/>
    <col min="14593" max="14593" width="2.33203125" style="1" customWidth="1"/>
    <col min="14594" max="14594" width="27.83203125" style="1" customWidth="1"/>
    <col min="14595" max="14595" width="5.33203125" style="1" customWidth="1"/>
    <col min="14596" max="14597" width="17.6640625" style="1"/>
    <col min="14598" max="14598" width="14" style="1" customWidth="1"/>
    <col min="14599" max="14599" width="19" style="1" customWidth="1"/>
    <col min="14600" max="14848" width="17.6640625" style="1"/>
    <col min="14849" max="14849" width="2.33203125" style="1" customWidth="1"/>
    <col min="14850" max="14850" width="27.83203125" style="1" customWidth="1"/>
    <col min="14851" max="14851" width="5.33203125" style="1" customWidth="1"/>
    <col min="14852" max="14853" width="17.6640625" style="1"/>
    <col min="14854" max="14854" width="14" style="1" customWidth="1"/>
    <col min="14855" max="14855" width="19" style="1" customWidth="1"/>
    <col min="14856" max="15104" width="17.6640625" style="1"/>
    <col min="15105" max="15105" width="2.33203125" style="1" customWidth="1"/>
    <col min="15106" max="15106" width="27.83203125" style="1" customWidth="1"/>
    <col min="15107" max="15107" width="5.33203125" style="1" customWidth="1"/>
    <col min="15108" max="15109" width="17.6640625" style="1"/>
    <col min="15110" max="15110" width="14" style="1" customWidth="1"/>
    <col min="15111" max="15111" width="19" style="1" customWidth="1"/>
    <col min="15112" max="15360" width="17.6640625" style="1"/>
    <col min="15361" max="15361" width="2.33203125" style="1" customWidth="1"/>
    <col min="15362" max="15362" width="27.83203125" style="1" customWidth="1"/>
    <col min="15363" max="15363" width="5.33203125" style="1" customWidth="1"/>
    <col min="15364" max="15365" width="17.6640625" style="1"/>
    <col min="15366" max="15366" width="14" style="1" customWidth="1"/>
    <col min="15367" max="15367" width="19" style="1" customWidth="1"/>
    <col min="15368" max="15616" width="17.6640625" style="1"/>
    <col min="15617" max="15617" width="2.33203125" style="1" customWidth="1"/>
    <col min="15618" max="15618" width="27.83203125" style="1" customWidth="1"/>
    <col min="15619" max="15619" width="5.33203125" style="1" customWidth="1"/>
    <col min="15620" max="15621" width="17.6640625" style="1"/>
    <col min="15622" max="15622" width="14" style="1" customWidth="1"/>
    <col min="15623" max="15623" width="19" style="1" customWidth="1"/>
    <col min="15624" max="15872" width="17.6640625" style="1"/>
    <col min="15873" max="15873" width="2.33203125" style="1" customWidth="1"/>
    <col min="15874" max="15874" width="27.83203125" style="1" customWidth="1"/>
    <col min="15875" max="15875" width="5.33203125" style="1" customWidth="1"/>
    <col min="15876" max="15877" width="17.6640625" style="1"/>
    <col min="15878" max="15878" width="14" style="1" customWidth="1"/>
    <col min="15879" max="15879" width="19" style="1" customWidth="1"/>
    <col min="15880" max="16128" width="17.6640625" style="1"/>
    <col min="16129" max="16129" width="2.33203125" style="1" customWidth="1"/>
    <col min="16130" max="16130" width="27.83203125" style="1" customWidth="1"/>
    <col min="16131" max="16131" width="5.33203125" style="1" customWidth="1"/>
    <col min="16132" max="16133" width="17.6640625" style="1"/>
    <col min="16134" max="16134" width="14" style="1" customWidth="1"/>
    <col min="16135" max="16135" width="19" style="1" customWidth="1"/>
    <col min="16136" max="16384" width="17.6640625" style="1"/>
  </cols>
  <sheetData>
    <row r="1" spans="2:10" ht="15.75" customHeight="1">
      <c r="B1" s="264"/>
      <c r="F1" s="181"/>
      <c r="G1" s="265" t="s">
        <v>713</v>
      </c>
    </row>
    <row r="2" spans="2:10" ht="15.75" customHeight="1">
      <c r="B2" s="264"/>
      <c r="G2" s="266" t="s">
        <v>714</v>
      </c>
    </row>
    <row r="3" spans="2:10" ht="15.75" customHeight="1">
      <c r="B3" s="264"/>
      <c r="F3" s="181"/>
      <c r="G3" s="267" t="s">
        <v>715</v>
      </c>
    </row>
    <row r="4" spans="2:10" s="269" customFormat="1" ht="25.5" customHeight="1">
      <c r="B4" s="268"/>
      <c r="G4" s="270" t="s">
        <v>716</v>
      </c>
    </row>
    <row r="5" spans="2:10" s="273" customFormat="1" ht="21" customHeight="1">
      <c r="B5" s="271"/>
      <c r="C5" s="272"/>
      <c r="D5" s="272"/>
      <c r="E5" s="272"/>
      <c r="F5" s="272"/>
      <c r="G5" s="272"/>
    </row>
    <row r="6" spans="2:10" s="273" customFormat="1" ht="21" customHeight="1">
      <c r="B6" s="274"/>
      <c r="C6" s="275"/>
      <c r="D6" s="275"/>
      <c r="E6" s="275"/>
      <c r="F6" s="275"/>
      <c r="G6" s="275"/>
    </row>
    <row r="7" spans="2:10" s="273" customFormat="1" ht="21" customHeight="1">
      <c r="B7" s="274"/>
      <c r="C7" s="275"/>
      <c r="D7" s="275"/>
      <c r="E7" s="275"/>
      <c r="F7" s="275"/>
      <c r="G7" s="275"/>
    </row>
    <row r="8" spans="2:10" s="273" customFormat="1" ht="21" customHeight="1">
      <c r="B8" s="274"/>
      <c r="C8" s="276"/>
      <c r="D8" s="277"/>
      <c r="E8" s="278"/>
      <c r="F8" s="279"/>
      <c r="G8" s="279"/>
      <c r="I8" s="279"/>
      <c r="J8" s="280"/>
    </row>
    <row r="9" spans="2:10" s="273" customFormat="1" ht="21" customHeight="1">
      <c r="B9" s="281"/>
      <c r="I9" s="279"/>
      <c r="J9" s="280"/>
    </row>
    <row r="10" spans="2:10" s="273" customFormat="1" ht="21" customHeight="1">
      <c r="B10" s="274"/>
      <c r="C10" s="282"/>
      <c r="D10" s="283"/>
      <c r="E10" s="278"/>
      <c r="F10" s="279"/>
      <c r="G10" s="279"/>
      <c r="I10" s="279"/>
      <c r="J10" s="280"/>
    </row>
    <row r="11" spans="2:10" s="273" customFormat="1" ht="21" customHeight="1">
      <c r="B11" s="274"/>
      <c r="C11" s="282"/>
      <c r="D11" s="283"/>
      <c r="E11" s="278"/>
      <c r="F11" s="279"/>
      <c r="G11" s="279"/>
      <c r="I11" s="279"/>
      <c r="J11" s="280"/>
    </row>
    <row r="12" spans="2:10" s="273" customFormat="1" ht="21" customHeight="1">
      <c r="B12" s="274"/>
      <c r="C12" s="282"/>
      <c r="D12" s="283"/>
      <c r="E12" s="278"/>
      <c r="F12" s="279"/>
      <c r="G12" s="279"/>
      <c r="I12" s="279"/>
      <c r="J12" s="280"/>
    </row>
    <row r="13" spans="2:10" s="273" customFormat="1" ht="21" customHeight="1">
      <c r="B13" s="274"/>
      <c r="C13" s="282"/>
      <c r="D13" s="283"/>
      <c r="E13" s="278"/>
      <c r="F13" s="279"/>
      <c r="G13" s="279"/>
    </row>
    <row r="14" spans="2:10" s="273" customFormat="1" ht="21" customHeight="1">
      <c r="B14" s="274"/>
      <c r="C14" s="275"/>
      <c r="D14" s="275"/>
      <c r="E14" s="275"/>
      <c r="F14" s="275"/>
      <c r="G14" s="275"/>
    </row>
    <row r="15" spans="2:10" s="273" customFormat="1" ht="21" customHeight="1">
      <c r="B15" s="274"/>
      <c r="C15" s="275"/>
      <c r="D15" s="275"/>
      <c r="E15" s="275"/>
      <c r="F15" s="275"/>
      <c r="G15" s="275"/>
    </row>
    <row r="16" spans="2:10" s="273" customFormat="1" ht="21" customHeight="1">
      <c r="B16" s="274"/>
      <c r="C16" s="275"/>
      <c r="D16" s="275"/>
      <c r="E16" s="275"/>
      <c r="F16" s="275"/>
      <c r="G16" s="275"/>
    </row>
    <row r="17" spans="2:7" s="273" customFormat="1" ht="21" customHeight="1">
      <c r="B17" s="274"/>
      <c r="C17" s="275"/>
      <c r="D17" s="275"/>
      <c r="E17" s="275"/>
      <c r="F17" s="275"/>
      <c r="G17" s="275"/>
    </row>
    <row r="18" spans="2:7" s="273" customFormat="1" ht="21" customHeight="1">
      <c r="B18" s="274"/>
      <c r="C18" s="275"/>
      <c r="D18" s="275"/>
      <c r="E18" s="275"/>
      <c r="F18" s="275"/>
      <c r="G18" s="275"/>
    </row>
    <row r="19" spans="2:7" s="273" customFormat="1" ht="21" customHeight="1">
      <c r="B19" s="274"/>
      <c r="C19" s="275"/>
      <c r="D19" s="275"/>
      <c r="E19" s="275"/>
      <c r="F19" s="275"/>
      <c r="G19" s="275"/>
    </row>
    <row r="20" spans="2:7" s="273" customFormat="1" ht="21" customHeight="1">
      <c r="B20" s="274"/>
      <c r="C20" s="275"/>
      <c r="D20" s="275"/>
      <c r="E20" s="275"/>
      <c r="F20" s="275"/>
      <c r="G20" s="275"/>
    </row>
    <row r="21" spans="2:7" s="273" customFormat="1" ht="21" customHeight="1">
      <c r="B21" s="274"/>
      <c r="C21" s="275"/>
      <c r="D21" s="275"/>
      <c r="E21" s="275"/>
      <c r="F21" s="275"/>
      <c r="G21" s="275"/>
    </row>
    <row r="22" spans="2:7" s="273" customFormat="1" ht="21" customHeight="1">
      <c r="B22" s="274"/>
      <c r="C22" s="275"/>
      <c r="D22" s="275"/>
      <c r="E22" s="275"/>
      <c r="F22" s="275"/>
      <c r="G22" s="275"/>
    </row>
    <row r="23" spans="2:7" s="273" customFormat="1" ht="21" customHeight="1">
      <c r="B23" s="274"/>
      <c r="C23" s="275"/>
      <c r="D23" s="275"/>
      <c r="E23" s="275"/>
      <c r="F23" s="275"/>
      <c r="G23" s="275"/>
    </row>
    <row r="24" spans="2:7" s="273" customFormat="1" ht="21" customHeight="1">
      <c r="B24" s="274"/>
      <c r="C24" s="275"/>
      <c r="D24" s="275"/>
      <c r="E24" s="275"/>
      <c r="F24" s="275"/>
      <c r="G24" s="275"/>
    </row>
    <row r="25" spans="2:7" s="273" customFormat="1" ht="21" customHeight="1">
      <c r="B25" s="274"/>
      <c r="C25" s="275"/>
      <c r="D25" s="275"/>
      <c r="E25" s="275"/>
      <c r="F25" s="275"/>
      <c r="G25" s="275"/>
    </row>
    <row r="26" spans="2:7" s="273" customFormat="1" ht="21" customHeight="1">
      <c r="B26" s="274"/>
      <c r="C26" s="275"/>
      <c r="D26" s="275"/>
      <c r="E26" s="275"/>
      <c r="F26" s="275"/>
      <c r="G26" s="275"/>
    </row>
    <row r="27" spans="2:7" s="273" customFormat="1" ht="21" customHeight="1">
      <c r="B27" s="274"/>
      <c r="C27" s="275"/>
      <c r="D27" s="275"/>
      <c r="E27" s="275"/>
      <c r="F27" s="275"/>
      <c r="G27" s="275"/>
    </row>
    <row r="28" spans="2:7" s="273" customFormat="1" ht="21" customHeight="1">
      <c r="B28" s="274"/>
      <c r="C28" s="275"/>
      <c r="D28" s="275"/>
      <c r="E28" s="275"/>
      <c r="F28" s="275"/>
      <c r="G28" s="275"/>
    </row>
    <row r="29" spans="2:7" s="273" customFormat="1" ht="21" customHeight="1">
      <c r="B29" s="274"/>
      <c r="C29" s="275"/>
      <c r="D29" s="275"/>
      <c r="E29" s="275"/>
      <c r="F29" s="275"/>
      <c r="G29" s="275"/>
    </row>
    <row r="30" spans="2:7" s="273" customFormat="1" ht="21" customHeight="1">
      <c r="B30" s="274"/>
    </row>
    <row r="31" spans="2:7" s="273" customFormat="1" ht="21" customHeight="1">
      <c r="B31" s="284" t="s">
        <v>18</v>
      </c>
      <c r="C31" s="285" t="str">
        <f>[1]zakázka!C2</f>
        <v>Vodovod Třinec-Tyra stáje-1.část</v>
      </c>
    </row>
    <row r="32" spans="2:7" s="273" customFormat="1" ht="21" customHeight="1">
      <c r="B32" s="274"/>
      <c r="C32" s="286"/>
    </row>
    <row r="33" spans="2:5" s="273" customFormat="1" ht="21" customHeight="1">
      <c r="B33" s="284" t="s">
        <v>717</v>
      </c>
      <c r="C33" s="285"/>
    </row>
    <row r="34" spans="2:5" s="273" customFormat="1" ht="21" customHeight="1">
      <c r="B34" s="284" t="s">
        <v>718</v>
      </c>
      <c r="C34" s="286" t="s">
        <v>723</v>
      </c>
      <c r="D34" s="286" t="s">
        <v>724</v>
      </c>
      <c r="E34" s="286"/>
    </row>
    <row r="35" spans="2:5" s="273" customFormat="1" ht="21" customHeight="1">
      <c r="B35" s="284"/>
      <c r="C35" s="286"/>
      <c r="D35" s="286"/>
      <c r="E35" s="286"/>
    </row>
    <row r="36" spans="2:5" s="273" customFormat="1" ht="21" customHeight="1">
      <c r="B36" s="284" t="s">
        <v>719</v>
      </c>
      <c r="C36" s="273" t="str">
        <f>[1]zakázka!C5</f>
        <v>Dokumentace pro provedenní stavby (DPS)</v>
      </c>
    </row>
    <row r="37" spans="2:5" s="273" customFormat="1" ht="21" customHeight="1">
      <c r="B37" s="284"/>
    </row>
    <row r="38" spans="2:5" s="273" customFormat="1" ht="21" customHeight="1">
      <c r="B38" s="284" t="s">
        <v>29</v>
      </c>
      <c r="C38" s="287" t="str">
        <f>[1]zakázka!C6</f>
        <v>Město Třinec, Jablunkovská 160, 739 61 Třinec</v>
      </c>
    </row>
    <row r="39" spans="2:5" s="273" customFormat="1" ht="21" customHeight="1">
      <c r="B39" s="284"/>
    </row>
    <row r="40" spans="2:5" s="273" customFormat="1" ht="21" customHeight="1">
      <c r="B40" s="284" t="s">
        <v>720</v>
      </c>
      <c r="C40" s="273" t="s">
        <v>721</v>
      </c>
    </row>
    <row r="41" spans="2:5" s="273" customFormat="1" ht="21" customHeight="1">
      <c r="B41" s="284" t="s">
        <v>722</v>
      </c>
      <c r="C41" s="287" t="str">
        <f>[1]zakázka!C1</f>
        <v>35/2016</v>
      </c>
    </row>
    <row r="42" spans="2:5" s="273" customFormat="1" ht="21" customHeight="1">
      <c r="B42" s="284" t="s">
        <v>25</v>
      </c>
      <c r="C42" s="288" t="str">
        <f>[1]zakázka!C8</f>
        <v>zaří 2017</v>
      </c>
    </row>
  </sheetData>
  <hyperlinks>
    <hyperlink ref="G4" r:id="rId1" display="mailto:jorechtik@volny.cz"/>
  </hyperlinks>
  <pageMargins left="0.7" right="0.7" top="0.78740157499999996" bottom="0.78740157499999996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4"/>
  <sheetViews>
    <sheetView showGridLines="0" workbookViewId="0">
      <pane ySplit="1" topLeftCell="A5" activePane="bottomLeft" state="frozen"/>
      <selection pane="bottomLeft" activeCell="AR20" sqref="AR2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spans="1:73" ht="36.950000000000003" customHeight="1">
      <c r="C2" s="214" t="s">
        <v>7</v>
      </c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W2" s="215"/>
      <c r="X2" s="215"/>
      <c r="Y2" s="215"/>
      <c r="Z2" s="215"/>
      <c r="AA2" s="215"/>
      <c r="AB2" s="215"/>
      <c r="AC2" s="215"/>
      <c r="AD2" s="215"/>
      <c r="AE2" s="215"/>
      <c r="AF2" s="215"/>
      <c r="AG2" s="215"/>
      <c r="AH2" s="215"/>
      <c r="AI2" s="215"/>
      <c r="AJ2" s="215"/>
      <c r="AK2" s="215"/>
      <c r="AL2" s="215"/>
      <c r="AM2" s="215"/>
      <c r="AN2" s="215"/>
      <c r="AO2" s="215"/>
      <c r="AP2" s="215"/>
      <c r="AR2" s="182" t="s">
        <v>8</v>
      </c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11</v>
      </c>
      <c r="BT3" s="20" t="s">
        <v>12</v>
      </c>
    </row>
    <row r="4" spans="1:73" ht="36.950000000000003" customHeight="1">
      <c r="B4" s="24"/>
      <c r="C4" s="203" t="s">
        <v>13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04"/>
      <c r="S4" s="204"/>
      <c r="T4" s="204"/>
      <c r="U4" s="204"/>
      <c r="V4" s="204"/>
      <c r="W4" s="204"/>
      <c r="X4" s="204"/>
      <c r="Y4" s="204"/>
      <c r="Z4" s="204"/>
      <c r="AA4" s="204"/>
      <c r="AB4" s="204"/>
      <c r="AC4" s="204"/>
      <c r="AD4" s="204"/>
      <c r="AE4" s="204"/>
      <c r="AF4" s="204"/>
      <c r="AG4" s="204"/>
      <c r="AH4" s="204"/>
      <c r="AI4" s="204"/>
      <c r="AJ4" s="204"/>
      <c r="AK4" s="204"/>
      <c r="AL4" s="204"/>
      <c r="AM4" s="204"/>
      <c r="AN4" s="204"/>
      <c r="AO4" s="204"/>
      <c r="AP4" s="204"/>
      <c r="AQ4" s="25"/>
      <c r="AS4" s="26" t="s">
        <v>14</v>
      </c>
      <c r="BS4" s="20" t="s">
        <v>15</v>
      </c>
    </row>
    <row r="5" spans="1:73" ht="14.45" customHeight="1">
      <c r="B5" s="24"/>
      <c r="C5" s="27"/>
      <c r="D5" s="28" t="s">
        <v>16</v>
      </c>
      <c r="E5" s="27"/>
      <c r="F5" s="27"/>
      <c r="G5" s="27"/>
      <c r="H5" s="27"/>
      <c r="I5" s="27"/>
      <c r="J5" s="27"/>
      <c r="K5" s="216" t="s">
        <v>17</v>
      </c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7"/>
      <c r="AQ5" s="25"/>
      <c r="BS5" s="20" t="s">
        <v>9</v>
      </c>
    </row>
    <row r="6" spans="1:73" ht="36.950000000000003" customHeight="1">
      <c r="B6" s="24"/>
      <c r="C6" s="27"/>
      <c r="D6" s="30" t="s">
        <v>18</v>
      </c>
      <c r="E6" s="27"/>
      <c r="F6" s="27"/>
      <c r="G6" s="27"/>
      <c r="H6" s="27"/>
      <c r="I6" s="27"/>
      <c r="J6" s="27"/>
      <c r="K6" s="217" t="s">
        <v>19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7"/>
      <c r="AQ6" s="25"/>
      <c r="BS6" s="20" t="s">
        <v>20</v>
      </c>
    </row>
    <row r="7" spans="1:73" ht="14.45" customHeight="1">
      <c r="B7" s="24"/>
      <c r="C7" s="27"/>
      <c r="D7" s="31" t="s">
        <v>21</v>
      </c>
      <c r="E7" s="27"/>
      <c r="F7" s="27"/>
      <c r="G7" s="27"/>
      <c r="H7" s="27"/>
      <c r="I7" s="27"/>
      <c r="J7" s="27"/>
      <c r="K7" s="29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22</v>
      </c>
      <c r="AL7" s="27"/>
      <c r="AM7" s="27"/>
      <c r="AN7" s="29" t="s">
        <v>5</v>
      </c>
      <c r="AO7" s="27"/>
      <c r="AP7" s="27"/>
      <c r="AQ7" s="25"/>
      <c r="BS7" s="20" t="s">
        <v>11</v>
      </c>
    </row>
    <row r="8" spans="1:73" ht="14.45" customHeight="1">
      <c r="B8" s="24"/>
      <c r="C8" s="27"/>
      <c r="D8" s="31" t="s">
        <v>23</v>
      </c>
      <c r="E8" s="27"/>
      <c r="F8" s="27"/>
      <c r="G8" s="27"/>
      <c r="H8" s="27"/>
      <c r="I8" s="27"/>
      <c r="J8" s="27"/>
      <c r="K8" s="29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25</v>
      </c>
      <c r="AL8" s="27"/>
      <c r="AM8" s="27"/>
      <c r="AN8" s="29" t="s">
        <v>26</v>
      </c>
      <c r="AO8" s="27"/>
      <c r="AP8" s="27"/>
      <c r="AQ8" s="25"/>
      <c r="BS8" s="20" t="s">
        <v>27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S9" s="20" t="s">
        <v>28</v>
      </c>
    </row>
    <row r="10" spans="1:73" ht="14.45" customHeight="1">
      <c r="B10" s="24"/>
      <c r="C10" s="27"/>
      <c r="D10" s="31" t="s">
        <v>29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30</v>
      </c>
      <c r="AL10" s="27"/>
      <c r="AM10" s="27"/>
      <c r="AN10" s="29" t="s">
        <v>5</v>
      </c>
      <c r="AO10" s="27"/>
      <c r="AP10" s="27"/>
      <c r="AQ10" s="25"/>
      <c r="BS10" s="20" t="s">
        <v>20</v>
      </c>
    </row>
    <row r="11" spans="1:73" ht="18.399999999999999" customHeight="1">
      <c r="B11" s="24"/>
      <c r="C11" s="27"/>
      <c r="D11" s="27"/>
      <c r="E11" s="29" t="s">
        <v>31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32</v>
      </c>
      <c r="AL11" s="27"/>
      <c r="AM11" s="27"/>
      <c r="AN11" s="29" t="s">
        <v>5</v>
      </c>
      <c r="AO11" s="27"/>
      <c r="AP11" s="27"/>
      <c r="AQ11" s="25"/>
      <c r="BS11" s="20" t="s">
        <v>20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S12" s="20" t="s">
        <v>20</v>
      </c>
    </row>
    <row r="13" spans="1:73" ht="14.45" customHeight="1">
      <c r="B13" s="24"/>
      <c r="C13" s="27"/>
      <c r="D13" s="31" t="s">
        <v>33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30</v>
      </c>
      <c r="AL13" s="27"/>
      <c r="AM13" s="27"/>
      <c r="AN13" s="29" t="s">
        <v>5</v>
      </c>
      <c r="AO13" s="27"/>
      <c r="AP13" s="27"/>
      <c r="AQ13" s="25"/>
      <c r="BS13" s="20" t="s">
        <v>20</v>
      </c>
    </row>
    <row r="14" spans="1:73" ht="15">
      <c r="B14" s="24"/>
      <c r="C14" s="27"/>
      <c r="D14" s="27"/>
      <c r="E14" s="29" t="s">
        <v>34</v>
      </c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31" t="s">
        <v>32</v>
      </c>
      <c r="AL14" s="27"/>
      <c r="AM14" s="27"/>
      <c r="AN14" s="29" t="s">
        <v>5</v>
      </c>
      <c r="AO14" s="27"/>
      <c r="AP14" s="27"/>
      <c r="AQ14" s="25"/>
      <c r="BS14" s="20" t="s">
        <v>20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S15" s="20" t="s">
        <v>6</v>
      </c>
    </row>
    <row r="16" spans="1:73" ht="14.45" customHeight="1">
      <c r="B16" s="24"/>
      <c r="C16" s="27"/>
      <c r="D16" s="31" t="s">
        <v>35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30</v>
      </c>
      <c r="AL16" s="27"/>
      <c r="AM16" s="27"/>
      <c r="AN16" s="29" t="s">
        <v>36</v>
      </c>
      <c r="AO16" s="27"/>
      <c r="AP16" s="27"/>
      <c r="AQ16" s="25"/>
      <c r="BS16" s="20" t="s">
        <v>6</v>
      </c>
    </row>
    <row r="17" spans="2:71" ht="18.399999999999999" customHeight="1">
      <c r="B17" s="24"/>
      <c r="C17" s="27"/>
      <c r="D17" s="27"/>
      <c r="E17" s="29" t="s">
        <v>37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32</v>
      </c>
      <c r="AL17" s="27"/>
      <c r="AM17" s="27"/>
      <c r="AN17" s="29" t="s">
        <v>38</v>
      </c>
      <c r="AO17" s="27"/>
      <c r="AP17" s="27"/>
      <c r="AQ17" s="25"/>
      <c r="BS17" s="20" t="s">
        <v>39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S18" s="20" t="s">
        <v>11</v>
      </c>
    </row>
    <row r="19" spans="2:71" ht="14.45" customHeight="1">
      <c r="B19" s="24"/>
      <c r="C19" s="27"/>
      <c r="D19" s="31" t="s">
        <v>40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30</v>
      </c>
      <c r="AL19" s="27"/>
      <c r="AM19" s="27"/>
      <c r="AN19" s="29" t="s">
        <v>5</v>
      </c>
      <c r="AO19" s="27"/>
      <c r="AP19" s="27"/>
      <c r="AQ19" s="25"/>
      <c r="BS19" s="20" t="s">
        <v>11</v>
      </c>
    </row>
    <row r="20" spans="2:71" ht="18.399999999999999" customHeight="1">
      <c r="B20" s="24"/>
      <c r="C20" s="27"/>
      <c r="D20" s="27"/>
      <c r="E20" s="29" t="s">
        <v>41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32</v>
      </c>
      <c r="AL20" s="27"/>
      <c r="AM20" s="27"/>
      <c r="AN20" s="29" t="s">
        <v>5</v>
      </c>
      <c r="AO20" s="27"/>
      <c r="AP20" s="27"/>
      <c r="AQ20" s="25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</row>
    <row r="22" spans="2:71" ht="15">
      <c r="B22" s="24"/>
      <c r="C22" s="27"/>
      <c r="D22" s="31" t="s">
        <v>42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</row>
    <row r="23" spans="2:71" ht="22.5" customHeight="1">
      <c r="B23" s="24"/>
      <c r="C23" s="27"/>
      <c r="D23" s="27"/>
      <c r="E23" s="218" t="s">
        <v>5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O23" s="27"/>
      <c r="AP23" s="27"/>
      <c r="AQ23" s="25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</row>
    <row r="25" spans="2:71" ht="6.95" customHeight="1">
      <c r="B25" s="24"/>
      <c r="C25" s="2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7"/>
      <c r="AQ25" s="25"/>
    </row>
    <row r="26" spans="2:71" ht="14.45" customHeight="1">
      <c r="B26" s="24"/>
      <c r="C26" s="27"/>
      <c r="D26" s="33" t="s">
        <v>43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10">
        <f>ROUND(AG87,0)</f>
        <v>0</v>
      </c>
      <c r="AL26" s="211"/>
      <c r="AM26" s="211"/>
      <c r="AN26" s="211"/>
      <c r="AO26" s="211"/>
      <c r="AP26" s="27"/>
      <c r="AQ26" s="25"/>
    </row>
    <row r="27" spans="2:71" ht="14.45" customHeight="1">
      <c r="B27" s="24"/>
      <c r="C27" s="27"/>
      <c r="D27" s="33" t="s">
        <v>44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10">
        <f>ROUND(AG91,0)</f>
        <v>0</v>
      </c>
      <c r="AL27" s="210"/>
      <c r="AM27" s="210"/>
      <c r="AN27" s="210"/>
      <c r="AO27" s="210"/>
      <c r="AP27" s="27"/>
      <c r="AQ27" s="25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</row>
    <row r="29" spans="2:71" s="1" customFormat="1" ht="25.9" customHeight="1">
      <c r="B29" s="34"/>
      <c r="C29" s="35"/>
      <c r="D29" s="37" t="s">
        <v>45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212">
        <f>ROUND(AK26+AK27,0)</f>
        <v>0</v>
      </c>
      <c r="AL29" s="213"/>
      <c r="AM29" s="213"/>
      <c r="AN29" s="213"/>
      <c r="AO29" s="213"/>
      <c r="AP29" s="35"/>
      <c r="AQ29" s="36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</row>
    <row r="31" spans="2:71" s="2" customFormat="1" ht="14.45" customHeight="1">
      <c r="B31" s="39"/>
      <c r="C31" s="40"/>
      <c r="D31" s="41" t="s">
        <v>46</v>
      </c>
      <c r="E31" s="40"/>
      <c r="F31" s="41" t="s">
        <v>47</v>
      </c>
      <c r="G31" s="40"/>
      <c r="H31" s="40"/>
      <c r="I31" s="40"/>
      <c r="J31" s="40"/>
      <c r="K31" s="40"/>
      <c r="L31" s="207">
        <v>0.21</v>
      </c>
      <c r="M31" s="208"/>
      <c r="N31" s="208"/>
      <c r="O31" s="208"/>
      <c r="P31" s="40"/>
      <c r="Q31" s="40"/>
      <c r="R31" s="40"/>
      <c r="S31" s="40"/>
      <c r="T31" s="43" t="s">
        <v>48</v>
      </c>
      <c r="U31" s="40"/>
      <c r="V31" s="40"/>
      <c r="W31" s="209">
        <f>ROUND(AZ87+SUM(CD92),0)</f>
        <v>0</v>
      </c>
      <c r="X31" s="208"/>
      <c r="Y31" s="208"/>
      <c r="Z31" s="208"/>
      <c r="AA31" s="208"/>
      <c r="AB31" s="208"/>
      <c r="AC31" s="208"/>
      <c r="AD31" s="208"/>
      <c r="AE31" s="208"/>
      <c r="AF31" s="40"/>
      <c r="AG31" s="40"/>
      <c r="AH31" s="40"/>
      <c r="AI31" s="40"/>
      <c r="AJ31" s="40"/>
      <c r="AK31" s="209">
        <f>ROUND(AV87+SUM(BY92),0)</f>
        <v>0</v>
      </c>
      <c r="AL31" s="208"/>
      <c r="AM31" s="208"/>
      <c r="AN31" s="208"/>
      <c r="AO31" s="208"/>
      <c r="AP31" s="40"/>
      <c r="AQ31" s="44"/>
    </row>
    <row r="32" spans="2:71" s="2" customFormat="1" ht="14.45" customHeight="1">
      <c r="B32" s="39"/>
      <c r="C32" s="40"/>
      <c r="D32" s="40"/>
      <c r="E32" s="40"/>
      <c r="F32" s="41" t="s">
        <v>49</v>
      </c>
      <c r="G32" s="40"/>
      <c r="H32" s="40"/>
      <c r="I32" s="40"/>
      <c r="J32" s="40"/>
      <c r="K32" s="40"/>
      <c r="L32" s="207">
        <v>0.15</v>
      </c>
      <c r="M32" s="208"/>
      <c r="N32" s="208"/>
      <c r="O32" s="208"/>
      <c r="P32" s="40"/>
      <c r="Q32" s="40"/>
      <c r="R32" s="40"/>
      <c r="S32" s="40"/>
      <c r="T32" s="43" t="s">
        <v>48</v>
      </c>
      <c r="U32" s="40"/>
      <c r="V32" s="40"/>
      <c r="W32" s="209">
        <f>ROUND(BA87+SUM(CE92),0)</f>
        <v>0</v>
      </c>
      <c r="X32" s="208"/>
      <c r="Y32" s="208"/>
      <c r="Z32" s="208"/>
      <c r="AA32" s="208"/>
      <c r="AB32" s="208"/>
      <c r="AC32" s="208"/>
      <c r="AD32" s="208"/>
      <c r="AE32" s="208"/>
      <c r="AF32" s="40"/>
      <c r="AG32" s="40"/>
      <c r="AH32" s="40"/>
      <c r="AI32" s="40"/>
      <c r="AJ32" s="40"/>
      <c r="AK32" s="209">
        <f>ROUND(AW87+SUM(BZ92),0)</f>
        <v>0</v>
      </c>
      <c r="AL32" s="208"/>
      <c r="AM32" s="208"/>
      <c r="AN32" s="208"/>
      <c r="AO32" s="208"/>
      <c r="AP32" s="40"/>
      <c r="AQ32" s="44"/>
    </row>
    <row r="33" spans="2:43" s="2" customFormat="1" ht="14.45" hidden="1" customHeight="1">
      <c r="B33" s="39"/>
      <c r="C33" s="40"/>
      <c r="D33" s="40"/>
      <c r="E33" s="40"/>
      <c r="F33" s="41" t="s">
        <v>50</v>
      </c>
      <c r="G33" s="40"/>
      <c r="H33" s="40"/>
      <c r="I33" s="40"/>
      <c r="J33" s="40"/>
      <c r="K33" s="40"/>
      <c r="L33" s="207">
        <v>0.21</v>
      </c>
      <c r="M33" s="208"/>
      <c r="N33" s="208"/>
      <c r="O33" s="208"/>
      <c r="P33" s="40"/>
      <c r="Q33" s="40"/>
      <c r="R33" s="40"/>
      <c r="S33" s="40"/>
      <c r="T33" s="43" t="s">
        <v>48</v>
      </c>
      <c r="U33" s="40"/>
      <c r="V33" s="40"/>
      <c r="W33" s="209">
        <f>ROUND(BB87+SUM(CF92),0)</f>
        <v>0</v>
      </c>
      <c r="X33" s="208"/>
      <c r="Y33" s="208"/>
      <c r="Z33" s="208"/>
      <c r="AA33" s="208"/>
      <c r="AB33" s="208"/>
      <c r="AC33" s="208"/>
      <c r="AD33" s="208"/>
      <c r="AE33" s="208"/>
      <c r="AF33" s="40"/>
      <c r="AG33" s="40"/>
      <c r="AH33" s="40"/>
      <c r="AI33" s="40"/>
      <c r="AJ33" s="40"/>
      <c r="AK33" s="209">
        <v>0</v>
      </c>
      <c r="AL33" s="208"/>
      <c r="AM33" s="208"/>
      <c r="AN33" s="208"/>
      <c r="AO33" s="208"/>
      <c r="AP33" s="40"/>
      <c r="AQ33" s="44"/>
    </row>
    <row r="34" spans="2:43" s="2" customFormat="1" ht="14.45" hidden="1" customHeight="1">
      <c r="B34" s="39"/>
      <c r="C34" s="40"/>
      <c r="D34" s="40"/>
      <c r="E34" s="40"/>
      <c r="F34" s="41" t="s">
        <v>51</v>
      </c>
      <c r="G34" s="40"/>
      <c r="H34" s="40"/>
      <c r="I34" s="40"/>
      <c r="J34" s="40"/>
      <c r="K34" s="40"/>
      <c r="L34" s="207">
        <v>0.15</v>
      </c>
      <c r="M34" s="208"/>
      <c r="N34" s="208"/>
      <c r="O34" s="208"/>
      <c r="P34" s="40"/>
      <c r="Q34" s="40"/>
      <c r="R34" s="40"/>
      <c r="S34" s="40"/>
      <c r="T34" s="43" t="s">
        <v>48</v>
      </c>
      <c r="U34" s="40"/>
      <c r="V34" s="40"/>
      <c r="W34" s="209">
        <f>ROUND(BC87+SUM(CG92),0)</f>
        <v>0</v>
      </c>
      <c r="X34" s="208"/>
      <c r="Y34" s="208"/>
      <c r="Z34" s="208"/>
      <c r="AA34" s="208"/>
      <c r="AB34" s="208"/>
      <c r="AC34" s="208"/>
      <c r="AD34" s="208"/>
      <c r="AE34" s="208"/>
      <c r="AF34" s="40"/>
      <c r="AG34" s="40"/>
      <c r="AH34" s="40"/>
      <c r="AI34" s="40"/>
      <c r="AJ34" s="40"/>
      <c r="AK34" s="209">
        <v>0</v>
      </c>
      <c r="AL34" s="208"/>
      <c r="AM34" s="208"/>
      <c r="AN34" s="208"/>
      <c r="AO34" s="208"/>
      <c r="AP34" s="40"/>
      <c r="AQ34" s="44"/>
    </row>
    <row r="35" spans="2:43" s="2" customFormat="1" ht="14.45" hidden="1" customHeight="1">
      <c r="B35" s="39"/>
      <c r="C35" s="40"/>
      <c r="D35" s="40"/>
      <c r="E35" s="40"/>
      <c r="F35" s="41" t="s">
        <v>52</v>
      </c>
      <c r="G35" s="40"/>
      <c r="H35" s="40"/>
      <c r="I35" s="40"/>
      <c r="J35" s="40"/>
      <c r="K35" s="40"/>
      <c r="L35" s="207">
        <v>0</v>
      </c>
      <c r="M35" s="208"/>
      <c r="N35" s="208"/>
      <c r="O35" s="208"/>
      <c r="P35" s="40"/>
      <c r="Q35" s="40"/>
      <c r="R35" s="40"/>
      <c r="S35" s="40"/>
      <c r="T35" s="43" t="s">
        <v>48</v>
      </c>
      <c r="U35" s="40"/>
      <c r="V35" s="40"/>
      <c r="W35" s="209">
        <f>ROUND(BD87+SUM(CH92),0)</f>
        <v>0</v>
      </c>
      <c r="X35" s="208"/>
      <c r="Y35" s="208"/>
      <c r="Z35" s="208"/>
      <c r="AA35" s="208"/>
      <c r="AB35" s="208"/>
      <c r="AC35" s="208"/>
      <c r="AD35" s="208"/>
      <c r="AE35" s="208"/>
      <c r="AF35" s="40"/>
      <c r="AG35" s="40"/>
      <c r="AH35" s="40"/>
      <c r="AI35" s="40"/>
      <c r="AJ35" s="40"/>
      <c r="AK35" s="209">
        <v>0</v>
      </c>
      <c r="AL35" s="208"/>
      <c r="AM35" s="208"/>
      <c r="AN35" s="208"/>
      <c r="AO35" s="208"/>
      <c r="AP35" s="40"/>
      <c r="AQ35" s="44"/>
    </row>
    <row r="36" spans="2:43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43" s="1" customFormat="1" ht="25.9" customHeight="1">
      <c r="B37" s="34"/>
      <c r="C37" s="45"/>
      <c r="D37" s="46" t="s">
        <v>53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54</v>
      </c>
      <c r="U37" s="47"/>
      <c r="V37" s="47"/>
      <c r="W37" s="47"/>
      <c r="X37" s="199" t="s">
        <v>55</v>
      </c>
      <c r="Y37" s="200"/>
      <c r="Z37" s="200"/>
      <c r="AA37" s="200"/>
      <c r="AB37" s="200"/>
      <c r="AC37" s="47"/>
      <c r="AD37" s="47"/>
      <c r="AE37" s="47"/>
      <c r="AF37" s="47"/>
      <c r="AG37" s="47"/>
      <c r="AH37" s="47"/>
      <c r="AI37" s="47"/>
      <c r="AJ37" s="47"/>
      <c r="AK37" s="201">
        <f>SUM(AK29:AK35)</f>
        <v>0</v>
      </c>
      <c r="AL37" s="200"/>
      <c r="AM37" s="200"/>
      <c r="AN37" s="200"/>
      <c r="AO37" s="202"/>
      <c r="AP37" s="45"/>
      <c r="AQ37" s="36"/>
    </row>
    <row r="38" spans="2:43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43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43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43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43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43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43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43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43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43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43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 ht="15">
      <c r="B49" s="34"/>
      <c r="C49" s="35"/>
      <c r="D49" s="49" t="s">
        <v>56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57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4"/>
      <c r="C50" s="27"/>
      <c r="D50" s="52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3"/>
      <c r="AA50" s="27"/>
      <c r="AB50" s="27"/>
      <c r="AC50" s="52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3"/>
      <c r="AP50" s="27"/>
      <c r="AQ50" s="25"/>
    </row>
    <row r="51" spans="2:43">
      <c r="B51" s="24"/>
      <c r="C51" s="27"/>
      <c r="D51" s="52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3"/>
      <c r="AA51" s="27"/>
      <c r="AB51" s="27"/>
      <c r="AC51" s="52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3"/>
      <c r="AP51" s="27"/>
      <c r="AQ51" s="25"/>
    </row>
    <row r="52" spans="2:43">
      <c r="B52" s="24"/>
      <c r="C52" s="27"/>
      <c r="D52" s="52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3"/>
      <c r="AA52" s="27"/>
      <c r="AB52" s="27"/>
      <c r="AC52" s="52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3"/>
      <c r="AP52" s="27"/>
      <c r="AQ52" s="25"/>
    </row>
    <row r="53" spans="2:43">
      <c r="B53" s="24"/>
      <c r="C53" s="27"/>
      <c r="D53" s="52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3"/>
      <c r="AA53" s="27"/>
      <c r="AB53" s="27"/>
      <c r="AC53" s="52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3"/>
      <c r="AP53" s="27"/>
      <c r="AQ53" s="25"/>
    </row>
    <row r="54" spans="2:43">
      <c r="B54" s="24"/>
      <c r="C54" s="27"/>
      <c r="D54" s="52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3"/>
      <c r="AA54" s="27"/>
      <c r="AB54" s="27"/>
      <c r="AC54" s="52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3"/>
      <c r="AP54" s="27"/>
      <c r="AQ54" s="25"/>
    </row>
    <row r="55" spans="2:43">
      <c r="B55" s="24"/>
      <c r="C55" s="27"/>
      <c r="D55" s="52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3"/>
      <c r="AA55" s="27"/>
      <c r="AB55" s="27"/>
      <c r="AC55" s="52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3"/>
      <c r="AP55" s="27"/>
      <c r="AQ55" s="25"/>
    </row>
    <row r="56" spans="2:43">
      <c r="B56" s="24"/>
      <c r="C56" s="27"/>
      <c r="D56" s="52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3"/>
      <c r="AA56" s="27"/>
      <c r="AB56" s="27"/>
      <c r="AC56" s="52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3"/>
      <c r="AP56" s="27"/>
      <c r="AQ56" s="25"/>
    </row>
    <row r="57" spans="2:43">
      <c r="B57" s="24"/>
      <c r="C57" s="27"/>
      <c r="D57" s="52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3"/>
      <c r="AA57" s="27"/>
      <c r="AB57" s="27"/>
      <c r="AC57" s="52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3"/>
      <c r="AP57" s="27"/>
      <c r="AQ57" s="25"/>
    </row>
    <row r="58" spans="2:43" s="1" customFormat="1" ht="15">
      <c r="B58" s="34"/>
      <c r="C58" s="35"/>
      <c r="D58" s="54" t="s">
        <v>58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59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58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59</v>
      </c>
      <c r="AN58" s="55"/>
      <c r="AO58" s="57"/>
      <c r="AP58" s="35"/>
      <c r="AQ58" s="36"/>
    </row>
    <row r="59" spans="2:43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 ht="15">
      <c r="B60" s="34"/>
      <c r="C60" s="35"/>
      <c r="D60" s="49" t="s">
        <v>60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61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4"/>
      <c r="C61" s="27"/>
      <c r="D61" s="52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3"/>
      <c r="AA61" s="27"/>
      <c r="AB61" s="27"/>
      <c r="AC61" s="52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3"/>
      <c r="AP61" s="27"/>
      <c r="AQ61" s="25"/>
    </row>
    <row r="62" spans="2:43">
      <c r="B62" s="24"/>
      <c r="C62" s="27"/>
      <c r="D62" s="52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3"/>
      <c r="AA62" s="27"/>
      <c r="AB62" s="27"/>
      <c r="AC62" s="52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3"/>
      <c r="AP62" s="27"/>
      <c r="AQ62" s="25"/>
    </row>
    <row r="63" spans="2:43">
      <c r="B63" s="24"/>
      <c r="C63" s="27"/>
      <c r="D63" s="52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3"/>
      <c r="AA63" s="27"/>
      <c r="AB63" s="27"/>
      <c r="AC63" s="52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3"/>
      <c r="AP63" s="27"/>
      <c r="AQ63" s="25"/>
    </row>
    <row r="64" spans="2:43">
      <c r="B64" s="24"/>
      <c r="C64" s="27"/>
      <c r="D64" s="52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3"/>
      <c r="AA64" s="27"/>
      <c r="AB64" s="27"/>
      <c r="AC64" s="52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3"/>
      <c r="AP64" s="27"/>
      <c r="AQ64" s="25"/>
    </row>
    <row r="65" spans="2:43">
      <c r="B65" s="24"/>
      <c r="C65" s="27"/>
      <c r="D65" s="52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3"/>
      <c r="AA65" s="27"/>
      <c r="AB65" s="27"/>
      <c r="AC65" s="52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3"/>
      <c r="AP65" s="27"/>
      <c r="AQ65" s="25"/>
    </row>
    <row r="66" spans="2:43">
      <c r="B66" s="24"/>
      <c r="C66" s="27"/>
      <c r="D66" s="52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3"/>
      <c r="AA66" s="27"/>
      <c r="AB66" s="27"/>
      <c r="AC66" s="52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3"/>
      <c r="AP66" s="27"/>
      <c r="AQ66" s="25"/>
    </row>
    <row r="67" spans="2:43">
      <c r="B67" s="24"/>
      <c r="C67" s="27"/>
      <c r="D67" s="52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3"/>
      <c r="AA67" s="27"/>
      <c r="AB67" s="27"/>
      <c r="AC67" s="52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3"/>
      <c r="AP67" s="27"/>
      <c r="AQ67" s="25"/>
    </row>
    <row r="68" spans="2:43">
      <c r="B68" s="24"/>
      <c r="C68" s="27"/>
      <c r="D68" s="52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3"/>
      <c r="AA68" s="27"/>
      <c r="AB68" s="27"/>
      <c r="AC68" s="52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3"/>
      <c r="AP68" s="27"/>
      <c r="AQ68" s="25"/>
    </row>
    <row r="69" spans="2:43" s="1" customFormat="1" ht="15">
      <c r="B69" s="34"/>
      <c r="C69" s="35"/>
      <c r="D69" s="54" t="s">
        <v>58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59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58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59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203" t="s">
        <v>62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204"/>
      <c r="S76" s="204"/>
      <c r="T76" s="204"/>
      <c r="U76" s="204"/>
      <c r="V76" s="204"/>
      <c r="W76" s="204"/>
      <c r="X76" s="204"/>
      <c r="Y76" s="204"/>
      <c r="Z76" s="204"/>
      <c r="AA76" s="204"/>
      <c r="AB76" s="204"/>
      <c r="AC76" s="204"/>
      <c r="AD76" s="204"/>
      <c r="AE76" s="204"/>
      <c r="AF76" s="204"/>
      <c r="AG76" s="204"/>
      <c r="AH76" s="204"/>
      <c r="AI76" s="204"/>
      <c r="AJ76" s="204"/>
      <c r="AK76" s="204"/>
      <c r="AL76" s="204"/>
      <c r="AM76" s="204"/>
      <c r="AN76" s="204"/>
      <c r="AO76" s="204"/>
      <c r="AP76" s="204"/>
      <c r="AQ76" s="36"/>
    </row>
    <row r="77" spans="2:43" s="3" customFormat="1" ht="14.45" customHeight="1">
      <c r="B77" s="64"/>
      <c r="C77" s="31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2016-35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18</v>
      </c>
      <c r="D78" s="69"/>
      <c r="E78" s="69"/>
      <c r="F78" s="69"/>
      <c r="G78" s="69"/>
      <c r="H78" s="69"/>
      <c r="I78" s="69"/>
      <c r="J78" s="69"/>
      <c r="K78" s="69"/>
      <c r="L78" s="205" t="str">
        <f>K6</f>
        <v>Vodovod Třinec-Tyra stáje-1.část</v>
      </c>
      <c r="M78" s="206"/>
      <c r="N78" s="206"/>
      <c r="O78" s="206"/>
      <c r="P78" s="206"/>
      <c r="Q78" s="206"/>
      <c r="R78" s="206"/>
      <c r="S78" s="206"/>
      <c r="T78" s="206"/>
      <c r="U78" s="206"/>
      <c r="V78" s="206"/>
      <c r="W78" s="206"/>
      <c r="X78" s="206"/>
      <c r="Y78" s="206"/>
      <c r="Z78" s="206"/>
      <c r="AA78" s="206"/>
      <c r="AB78" s="206"/>
      <c r="AC78" s="206"/>
      <c r="AD78" s="206"/>
      <c r="AE78" s="206"/>
      <c r="AF78" s="206"/>
      <c r="AG78" s="206"/>
      <c r="AH78" s="206"/>
      <c r="AI78" s="206"/>
      <c r="AJ78" s="206"/>
      <c r="AK78" s="206"/>
      <c r="AL78" s="206"/>
      <c r="AM78" s="206"/>
      <c r="AN78" s="206"/>
      <c r="AO78" s="206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31" t="s">
        <v>23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Město Třinec, část Tyra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31" t="s">
        <v>25</v>
      </c>
      <c r="AJ80" s="35"/>
      <c r="AK80" s="35"/>
      <c r="AL80" s="35"/>
      <c r="AM80" s="72" t="str">
        <f>IF(AN8= "","",AN8)</f>
        <v>8. 8. 2017</v>
      </c>
      <c r="AN80" s="35"/>
      <c r="AO80" s="35"/>
      <c r="AP80" s="35"/>
      <c r="AQ80" s="36"/>
    </row>
    <row r="81" spans="1:76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76" s="1" customFormat="1" ht="15">
      <c r="B82" s="34"/>
      <c r="C82" s="31" t="s">
        <v>29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Třinec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1" t="s">
        <v>35</v>
      </c>
      <c r="AJ82" s="35"/>
      <c r="AK82" s="35"/>
      <c r="AL82" s="35"/>
      <c r="AM82" s="194" t="str">
        <f>IF(E17="","",E17)</f>
        <v>Rechtik - PROJEKT</v>
      </c>
      <c r="AN82" s="194"/>
      <c r="AO82" s="194"/>
      <c r="AP82" s="194"/>
      <c r="AQ82" s="36"/>
      <c r="AS82" s="190" t="s">
        <v>63</v>
      </c>
      <c r="AT82" s="191"/>
      <c r="AU82" s="50"/>
      <c r="AV82" s="50"/>
      <c r="AW82" s="50"/>
      <c r="AX82" s="50"/>
      <c r="AY82" s="50"/>
      <c r="AZ82" s="50"/>
      <c r="BA82" s="50"/>
      <c r="BB82" s="50"/>
      <c r="BC82" s="50"/>
      <c r="BD82" s="51"/>
    </row>
    <row r="83" spans="1:76" s="1" customFormat="1" ht="15">
      <c r="B83" s="34"/>
      <c r="C83" s="31" t="s">
        <v>33</v>
      </c>
      <c r="D83" s="35"/>
      <c r="E83" s="35"/>
      <c r="F83" s="35"/>
      <c r="G83" s="35"/>
      <c r="H83" s="35"/>
      <c r="I83" s="35"/>
      <c r="J83" s="35"/>
      <c r="K83" s="35"/>
      <c r="L83" s="65" t="str">
        <f>IF(E14="","",E14)</f>
        <v xml:space="preserve"> </v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1" t="s">
        <v>40</v>
      </c>
      <c r="AJ83" s="35"/>
      <c r="AK83" s="35"/>
      <c r="AL83" s="35"/>
      <c r="AM83" s="194" t="str">
        <f>IF(E20="","",E20)</f>
        <v>Josef Rechtik</v>
      </c>
      <c r="AN83" s="194"/>
      <c r="AO83" s="194"/>
      <c r="AP83" s="194"/>
      <c r="AQ83" s="36"/>
      <c r="AS83" s="192"/>
      <c r="AT83" s="193"/>
      <c r="AU83" s="35"/>
      <c r="AV83" s="35"/>
      <c r="AW83" s="35"/>
      <c r="AX83" s="35"/>
      <c r="AY83" s="35"/>
      <c r="AZ83" s="35"/>
      <c r="BA83" s="35"/>
      <c r="BB83" s="35"/>
      <c r="BC83" s="35"/>
      <c r="BD83" s="73"/>
    </row>
    <row r="84" spans="1:76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192"/>
      <c r="AT84" s="193"/>
      <c r="AU84" s="35"/>
      <c r="AV84" s="35"/>
      <c r="AW84" s="35"/>
      <c r="AX84" s="35"/>
      <c r="AY84" s="35"/>
      <c r="AZ84" s="35"/>
      <c r="BA84" s="35"/>
      <c r="BB84" s="35"/>
      <c r="BC84" s="35"/>
      <c r="BD84" s="73"/>
    </row>
    <row r="85" spans="1:76" s="1" customFormat="1" ht="29.25" customHeight="1">
      <c r="B85" s="34"/>
      <c r="C85" s="195" t="s">
        <v>64</v>
      </c>
      <c r="D85" s="196"/>
      <c r="E85" s="196"/>
      <c r="F85" s="196"/>
      <c r="G85" s="196"/>
      <c r="H85" s="74"/>
      <c r="I85" s="197" t="s">
        <v>65</v>
      </c>
      <c r="J85" s="196"/>
      <c r="K85" s="196"/>
      <c r="L85" s="196"/>
      <c r="M85" s="196"/>
      <c r="N85" s="196"/>
      <c r="O85" s="196"/>
      <c r="P85" s="196"/>
      <c r="Q85" s="196"/>
      <c r="R85" s="196"/>
      <c r="S85" s="196"/>
      <c r="T85" s="196"/>
      <c r="U85" s="196"/>
      <c r="V85" s="196"/>
      <c r="W85" s="196"/>
      <c r="X85" s="196"/>
      <c r="Y85" s="196"/>
      <c r="Z85" s="196"/>
      <c r="AA85" s="196"/>
      <c r="AB85" s="196"/>
      <c r="AC85" s="196"/>
      <c r="AD85" s="196"/>
      <c r="AE85" s="196"/>
      <c r="AF85" s="196"/>
      <c r="AG85" s="197" t="s">
        <v>66</v>
      </c>
      <c r="AH85" s="196"/>
      <c r="AI85" s="196"/>
      <c r="AJ85" s="196"/>
      <c r="AK85" s="196"/>
      <c r="AL85" s="196"/>
      <c r="AM85" s="196"/>
      <c r="AN85" s="197" t="s">
        <v>67</v>
      </c>
      <c r="AO85" s="196"/>
      <c r="AP85" s="198"/>
      <c r="AQ85" s="36"/>
      <c r="AS85" s="75" t="s">
        <v>68</v>
      </c>
      <c r="AT85" s="76" t="s">
        <v>69</v>
      </c>
      <c r="AU85" s="76" t="s">
        <v>70</v>
      </c>
      <c r="AV85" s="76" t="s">
        <v>71</v>
      </c>
      <c r="AW85" s="76" t="s">
        <v>72</v>
      </c>
      <c r="AX85" s="76" t="s">
        <v>73</v>
      </c>
      <c r="AY85" s="76" t="s">
        <v>74</v>
      </c>
      <c r="AZ85" s="76" t="s">
        <v>75</v>
      </c>
      <c r="BA85" s="76" t="s">
        <v>76</v>
      </c>
      <c r="BB85" s="76" t="s">
        <v>77</v>
      </c>
      <c r="BC85" s="76" t="s">
        <v>78</v>
      </c>
      <c r="BD85" s="77" t="s">
        <v>79</v>
      </c>
    </row>
    <row r="86" spans="1:76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78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76" s="4" customFormat="1" ht="32.450000000000003" customHeight="1">
      <c r="B87" s="67"/>
      <c r="C87" s="79" t="s">
        <v>80</v>
      </c>
      <c r="D87" s="80"/>
      <c r="E87" s="80"/>
      <c r="F87" s="80"/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  <c r="AA87" s="80"/>
      <c r="AB87" s="80"/>
      <c r="AC87" s="80"/>
      <c r="AD87" s="80"/>
      <c r="AE87" s="80"/>
      <c r="AF87" s="80"/>
      <c r="AG87" s="184">
        <f>ROUND(SUM(AG88:AG89),0)</f>
        <v>0</v>
      </c>
      <c r="AH87" s="184"/>
      <c r="AI87" s="184"/>
      <c r="AJ87" s="184"/>
      <c r="AK87" s="184"/>
      <c r="AL87" s="184"/>
      <c r="AM87" s="184"/>
      <c r="AN87" s="185">
        <f>SUM(AG87,AT87)</f>
        <v>0</v>
      </c>
      <c r="AO87" s="185"/>
      <c r="AP87" s="185"/>
      <c r="AQ87" s="70"/>
      <c r="AS87" s="81">
        <f>ROUND(SUM(AS88:AS89),0)</f>
        <v>0</v>
      </c>
      <c r="AT87" s="82">
        <f>ROUND(SUM(AV87:AW87),0)</f>
        <v>0</v>
      </c>
      <c r="AU87" s="83">
        <f>ROUND(SUM(AU88:AU89),5)</f>
        <v>1363.5313900000001</v>
      </c>
      <c r="AV87" s="82">
        <f>ROUND(AZ87*L31,0)</f>
        <v>0</v>
      </c>
      <c r="AW87" s="82">
        <f>ROUND(BA87*L32,0)</f>
        <v>0</v>
      </c>
      <c r="AX87" s="82">
        <f>ROUND(BB87*L31,0)</f>
        <v>0</v>
      </c>
      <c r="AY87" s="82">
        <f>ROUND(BC87*L32,0)</f>
        <v>0</v>
      </c>
      <c r="AZ87" s="82">
        <f>ROUND(SUM(AZ88:AZ89),0)</f>
        <v>0</v>
      </c>
      <c r="BA87" s="82">
        <f>ROUND(SUM(BA88:BA89),0)</f>
        <v>0</v>
      </c>
      <c r="BB87" s="82">
        <f>ROUND(SUM(BB88:BB89),0)</f>
        <v>0</v>
      </c>
      <c r="BC87" s="82">
        <f>ROUND(SUM(BC88:BC89),0)</f>
        <v>0</v>
      </c>
      <c r="BD87" s="84">
        <f>ROUND(SUM(BD88:BD89),0)</f>
        <v>0</v>
      </c>
      <c r="BS87" s="85" t="s">
        <v>81</v>
      </c>
      <c r="BT87" s="85" t="s">
        <v>82</v>
      </c>
      <c r="BU87" s="86" t="s">
        <v>83</v>
      </c>
      <c r="BV87" s="85" t="s">
        <v>84</v>
      </c>
      <c r="BW87" s="85" t="s">
        <v>85</v>
      </c>
      <c r="BX87" s="85" t="s">
        <v>86</v>
      </c>
    </row>
    <row r="88" spans="1:76" s="5" customFormat="1" ht="22.5" customHeight="1">
      <c r="A88" s="87" t="s">
        <v>87</v>
      </c>
      <c r="B88" s="88"/>
      <c r="C88" s="89"/>
      <c r="D88" s="189" t="s">
        <v>88</v>
      </c>
      <c r="E88" s="189"/>
      <c r="F88" s="189"/>
      <c r="G88" s="189"/>
      <c r="H88" s="189"/>
      <c r="I88" s="90"/>
      <c r="J88" s="189" t="s">
        <v>89</v>
      </c>
      <c r="K88" s="189"/>
      <c r="L88" s="189"/>
      <c r="M88" s="189"/>
      <c r="N88" s="189"/>
      <c r="O88" s="189"/>
      <c r="P88" s="189"/>
      <c r="Q88" s="189"/>
      <c r="R88" s="189"/>
      <c r="S88" s="189"/>
      <c r="T88" s="189"/>
      <c r="U88" s="189"/>
      <c r="V88" s="189"/>
      <c r="W88" s="189"/>
      <c r="X88" s="189"/>
      <c r="Y88" s="189"/>
      <c r="Z88" s="189"/>
      <c r="AA88" s="189"/>
      <c r="AB88" s="189"/>
      <c r="AC88" s="189"/>
      <c r="AD88" s="189"/>
      <c r="AE88" s="189"/>
      <c r="AF88" s="189"/>
      <c r="AG88" s="187">
        <f>'SO 01 - Vodovodní řad'!M30</f>
        <v>0</v>
      </c>
      <c r="AH88" s="188"/>
      <c r="AI88" s="188"/>
      <c r="AJ88" s="188"/>
      <c r="AK88" s="188"/>
      <c r="AL88" s="188"/>
      <c r="AM88" s="188"/>
      <c r="AN88" s="187">
        <f>SUM(AG88,AT88)</f>
        <v>0</v>
      </c>
      <c r="AO88" s="188"/>
      <c r="AP88" s="188"/>
      <c r="AQ88" s="91"/>
      <c r="AS88" s="92">
        <f>'SO 01 - Vodovodní řad'!M28</f>
        <v>0</v>
      </c>
      <c r="AT88" s="93">
        <f>ROUND(SUM(AV88:AW88),0)</f>
        <v>0</v>
      </c>
      <c r="AU88" s="94">
        <f>'SO 01 - Vodovodní řad'!W121</f>
        <v>1213.8155179999999</v>
      </c>
      <c r="AV88" s="93">
        <f>'SO 01 - Vodovodní řad'!M32</f>
        <v>0</v>
      </c>
      <c r="AW88" s="93">
        <f>'SO 01 - Vodovodní řad'!M33</f>
        <v>0</v>
      </c>
      <c r="AX88" s="93">
        <f>'SO 01 - Vodovodní řad'!M34</f>
        <v>0</v>
      </c>
      <c r="AY88" s="93">
        <f>'SO 01 - Vodovodní řad'!M35</f>
        <v>0</v>
      </c>
      <c r="AZ88" s="93">
        <f>'SO 01 - Vodovodní řad'!H32</f>
        <v>0</v>
      </c>
      <c r="BA88" s="93">
        <f>'SO 01 - Vodovodní řad'!H33</f>
        <v>0</v>
      </c>
      <c r="BB88" s="93">
        <f>'SO 01 - Vodovodní řad'!H34</f>
        <v>0</v>
      </c>
      <c r="BC88" s="93">
        <f>'SO 01 - Vodovodní řad'!H35</f>
        <v>0</v>
      </c>
      <c r="BD88" s="95">
        <f>'SO 01 - Vodovodní řad'!H36</f>
        <v>0</v>
      </c>
      <c r="BT88" s="96" t="s">
        <v>11</v>
      </c>
      <c r="BV88" s="96" t="s">
        <v>84</v>
      </c>
      <c r="BW88" s="96" t="s">
        <v>90</v>
      </c>
      <c r="BX88" s="96" t="s">
        <v>85</v>
      </c>
    </row>
    <row r="89" spans="1:76" s="5" customFormat="1" ht="22.5" customHeight="1">
      <c r="A89" s="87" t="s">
        <v>87</v>
      </c>
      <c r="B89" s="88"/>
      <c r="C89" s="89"/>
      <c r="D89" s="189" t="s">
        <v>91</v>
      </c>
      <c r="E89" s="189"/>
      <c r="F89" s="189"/>
      <c r="G89" s="189"/>
      <c r="H89" s="189"/>
      <c r="I89" s="90"/>
      <c r="J89" s="189" t="s">
        <v>92</v>
      </c>
      <c r="K89" s="189"/>
      <c r="L89" s="189"/>
      <c r="M89" s="189"/>
      <c r="N89" s="189"/>
      <c r="O89" s="189"/>
      <c r="P89" s="189"/>
      <c r="Q89" s="189"/>
      <c r="R89" s="189"/>
      <c r="S89" s="189"/>
      <c r="T89" s="189"/>
      <c r="U89" s="189"/>
      <c r="V89" s="189"/>
      <c r="W89" s="189"/>
      <c r="X89" s="189"/>
      <c r="Y89" s="189"/>
      <c r="Z89" s="189"/>
      <c r="AA89" s="189"/>
      <c r="AB89" s="189"/>
      <c r="AC89" s="189"/>
      <c r="AD89" s="189"/>
      <c r="AE89" s="189"/>
      <c r="AF89" s="189"/>
      <c r="AG89" s="187">
        <f>'SO 02 - Vodovodní přípojka'!M30</f>
        <v>0</v>
      </c>
      <c r="AH89" s="188"/>
      <c r="AI89" s="188"/>
      <c r="AJ89" s="188"/>
      <c r="AK89" s="188"/>
      <c r="AL89" s="188"/>
      <c r="AM89" s="188"/>
      <c r="AN89" s="187">
        <f>SUM(AG89,AT89)</f>
        <v>0</v>
      </c>
      <c r="AO89" s="188"/>
      <c r="AP89" s="188"/>
      <c r="AQ89" s="91"/>
      <c r="AS89" s="97">
        <f>'SO 02 - Vodovodní přípojka'!M28</f>
        <v>0</v>
      </c>
      <c r="AT89" s="98">
        <f>ROUND(SUM(AV89:AW89),0)</f>
        <v>0</v>
      </c>
      <c r="AU89" s="99">
        <f>'SO 02 - Vodovodní přípojka'!W122</f>
        <v>149.71586799999997</v>
      </c>
      <c r="AV89" s="98">
        <f>'SO 02 - Vodovodní přípojka'!M32</f>
        <v>0</v>
      </c>
      <c r="AW89" s="98">
        <f>'SO 02 - Vodovodní přípojka'!M33</f>
        <v>0</v>
      </c>
      <c r="AX89" s="98">
        <f>'SO 02 - Vodovodní přípojka'!M34</f>
        <v>0</v>
      </c>
      <c r="AY89" s="98">
        <f>'SO 02 - Vodovodní přípojka'!M35</f>
        <v>0</v>
      </c>
      <c r="AZ89" s="98">
        <f>'SO 02 - Vodovodní přípojka'!H32</f>
        <v>0</v>
      </c>
      <c r="BA89" s="98">
        <f>'SO 02 - Vodovodní přípojka'!H33</f>
        <v>0</v>
      </c>
      <c r="BB89" s="98">
        <f>'SO 02 - Vodovodní přípojka'!H34</f>
        <v>0</v>
      </c>
      <c r="BC89" s="98">
        <f>'SO 02 - Vodovodní přípojka'!H35</f>
        <v>0</v>
      </c>
      <c r="BD89" s="100">
        <f>'SO 02 - Vodovodní přípojka'!H36</f>
        <v>0</v>
      </c>
      <c r="BT89" s="96" t="s">
        <v>11</v>
      </c>
      <c r="BV89" s="96" t="s">
        <v>84</v>
      </c>
      <c r="BW89" s="96" t="s">
        <v>93</v>
      </c>
      <c r="BX89" s="96" t="s">
        <v>85</v>
      </c>
    </row>
    <row r="90" spans="1:76">
      <c r="B90" s="24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5"/>
    </row>
    <row r="91" spans="1:76" s="1" customFormat="1" ht="30" customHeight="1">
      <c r="B91" s="34"/>
      <c r="C91" s="79" t="s">
        <v>94</v>
      </c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185">
        <v>0</v>
      </c>
      <c r="AH91" s="185"/>
      <c r="AI91" s="185"/>
      <c r="AJ91" s="185"/>
      <c r="AK91" s="185"/>
      <c r="AL91" s="185"/>
      <c r="AM91" s="185"/>
      <c r="AN91" s="185">
        <v>0</v>
      </c>
      <c r="AO91" s="185"/>
      <c r="AP91" s="185"/>
      <c r="AQ91" s="36"/>
      <c r="AS91" s="75" t="s">
        <v>95</v>
      </c>
      <c r="AT91" s="76" t="s">
        <v>96</v>
      </c>
      <c r="AU91" s="76" t="s">
        <v>46</v>
      </c>
      <c r="AV91" s="77" t="s">
        <v>69</v>
      </c>
    </row>
    <row r="92" spans="1:76" s="1" customFormat="1" ht="10.9" customHeight="1"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F92" s="35"/>
      <c r="AG92" s="35"/>
      <c r="AH92" s="35"/>
      <c r="AI92" s="35"/>
      <c r="AJ92" s="35"/>
      <c r="AK92" s="35"/>
      <c r="AL92" s="35"/>
      <c r="AM92" s="35"/>
      <c r="AN92" s="35"/>
      <c r="AO92" s="35"/>
      <c r="AP92" s="35"/>
      <c r="AQ92" s="36"/>
      <c r="AS92" s="101"/>
      <c r="AT92" s="55"/>
      <c r="AU92" s="55"/>
      <c r="AV92" s="57"/>
    </row>
    <row r="93" spans="1:76" s="1" customFormat="1" ht="30" customHeight="1">
      <c r="B93" s="34"/>
      <c r="C93" s="102" t="s">
        <v>97</v>
      </c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  <c r="AF93" s="103"/>
      <c r="AG93" s="186">
        <f>ROUND(AG87+AG91,0)</f>
        <v>0</v>
      </c>
      <c r="AH93" s="186"/>
      <c r="AI93" s="186"/>
      <c r="AJ93" s="186"/>
      <c r="AK93" s="186"/>
      <c r="AL93" s="186"/>
      <c r="AM93" s="186"/>
      <c r="AN93" s="186">
        <f>AN87+AN91</f>
        <v>0</v>
      </c>
      <c r="AO93" s="186"/>
      <c r="AP93" s="186"/>
      <c r="AQ93" s="36"/>
    </row>
    <row r="94" spans="1:76" s="1" customFormat="1" ht="6.95" customHeight="1">
      <c r="B94" s="58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60"/>
    </row>
  </sheetData>
  <mergeCells count="49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AG93:AM93"/>
    <mergeCell ref="AN93:AP93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R2:BE2"/>
    <mergeCell ref="AG87:AM87"/>
    <mergeCell ref="AN87:AP87"/>
    <mergeCell ref="AG91:AM91"/>
    <mergeCell ref="AN91:AP91"/>
    <mergeCell ref="AS82:AT84"/>
    <mergeCell ref="AM83:AP83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SO 01 - Vodovodní řad'!C2" display="/"/>
    <hyperlink ref="A89" location="'SO 02 - Vodovodní přípojka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54"/>
  <sheetViews>
    <sheetView showGridLines="0" workbookViewId="0">
      <pane ySplit="1" topLeftCell="A20" activePane="bottomLeft" state="frozen"/>
      <selection pane="bottomLeft" activeCell="J228" sqref="J228:K22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98</v>
      </c>
      <c r="G1" s="16"/>
      <c r="H1" s="219" t="s">
        <v>99</v>
      </c>
      <c r="I1" s="219"/>
      <c r="J1" s="219"/>
      <c r="K1" s="219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4" t="s">
        <v>7</v>
      </c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S2" s="182" t="s">
        <v>8</v>
      </c>
      <c r="T2" s="183"/>
      <c r="U2" s="183"/>
      <c r="V2" s="183"/>
      <c r="W2" s="183"/>
      <c r="X2" s="183"/>
      <c r="Y2" s="183"/>
      <c r="Z2" s="183"/>
      <c r="AA2" s="183"/>
      <c r="AB2" s="183"/>
      <c r="AC2" s="183"/>
      <c r="AT2" s="20" t="s">
        <v>90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spans="1:66" ht="36.950000000000003" customHeight="1">
      <c r="B4" s="24"/>
      <c r="C4" s="203" t="s">
        <v>104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5"/>
      <c r="T4" s="26" t="s">
        <v>14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18</v>
      </c>
      <c r="E6" s="27"/>
      <c r="F6" s="255" t="str">
        <f>'Rekapitulace stavby'!K6</f>
        <v>Vodovod Třinec-Tyra stáje-1.část</v>
      </c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7"/>
      <c r="R6" s="25"/>
    </row>
    <row r="7" spans="1:66" s="1" customFormat="1" ht="32.85" customHeight="1">
      <c r="B7" s="34"/>
      <c r="C7" s="35"/>
      <c r="D7" s="30" t="s">
        <v>105</v>
      </c>
      <c r="E7" s="35"/>
      <c r="F7" s="217" t="s">
        <v>106</v>
      </c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35"/>
      <c r="R7" s="36"/>
    </row>
    <row r="8" spans="1:66" s="1" customFormat="1" ht="14.45" customHeight="1">
      <c r="B8" s="34"/>
      <c r="C8" s="35"/>
      <c r="D8" s="31" t="s">
        <v>21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22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23</v>
      </c>
      <c r="E9" s="35"/>
      <c r="F9" s="29" t="s">
        <v>24</v>
      </c>
      <c r="G9" s="35"/>
      <c r="H9" s="35"/>
      <c r="I9" s="35"/>
      <c r="J9" s="35"/>
      <c r="K9" s="35"/>
      <c r="L9" s="35"/>
      <c r="M9" s="31" t="s">
        <v>25</v>
      </c>
      <c r="N9" s="35"/>
      <c r="O9" s="257" t="str">
        <f>'Rekapitulace stavby'!AN8</f>
        <v>8. 8. 2017</v>
      </c>
      <c r="P9" s="257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29</v>
      </c>
      <c r="E11" s="35"/>
      <c r="F11" s="35"/>
      <c r="G11" s="35"/>
      <c r="H11" s="35"/>
      <c r="I11" s="35"/>
      <c r="J11" s="35"/>
      <c r="K11" s="35"/>
      <c r="L11" s="35"/>
      <c r="M11" s="31" t="s">
        <v>30</v>
      </c>
      <c r="N11" s="35"/>
      <c r="O11" s="216" t="s">
        <v>5</v>
      </c>
      <c r="P11" s="216"/>
      <c r="Q11" s="35"/>
      <c r="R11" s="36"/>
    </row>
    <row r="12" spans="1:66" s="1" customFormat="1" ht="18" customHeight="1">
      <c r="B12" s="34"/>
      <c r="C12" s="35"/>
      <c r="D12" s="35"/>
      <c r="E12" s="29" t="s">
        <v>31</v>
      </c>
      <c r="F12" s="35"/>
      <c r="G12" s="35"/>
      <c r="H12" s="35"/>
      <c r="I12" s="35"/>
      <c r="J12" s="35"/>
      <c r="K12" s="35"/>
      <c r="L12" s="35"/>
      <c r="M12" s="31" t="s">
        <v>32</v>
      </c>
      <c r="N12" s="35"/>
      <c r="O12" s="216" t="s">
        <v>5</v>
      </c>
      <c r="P12" s="216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33</v>
      </c>
      <c r="E14" s="35"/>
      <c r="F14" s="35"/>
      <c r="G14" s="35"/>
      <c r="H14" s="35"/>
      <c r="I14" s="35"/>
      <c r="J14" s="35"/>
      <c r="K14" s="35"/>
      <c r="L14" s="35"/>
      <c r="M14" s="31" t="s">
        <v>30</v>
      </c>
      <c r="N14" s="35"/>
      <c r="O14" s="216" t="str">
        <f>IF('Rekapitulace stavby'!AN13="","",'Rekapitulace stavby'!AN13)</f>
        <v/>
      </c>
      <c r="P14" s="216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32</v>
      </c>
      <c r="N15" s="35"/>
      <c r="O15" s="216" t="str">
        <f>IF('Rekapitulace stavby'!AN14="","",'Rekapitulace stavby'!AN14)</f>
        <v/>
      </c>
      <c r="P15" s="216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35</v>
      </c>
      <c r="E17" s="35"/>
      <c r="F17" s="35"/>
      <c r="G17" s="35"/>
      <c r="H17" s="35"/>
      <c r="I17" s="35"/>
      <c r="J17" s="35"/>
      <c r="K17" s="35"/>
      <c r="L17" s="35"/>
      <c r="M17" s="31" t="s">
        <v>30</v>
      </c>
      <c r="N17" s="35"/>
      <c r="O17" s="216" t="s">
        <v>36</v>
      </c>
      <c r="P17" s="216"/>
      <c r="Q17" s="35"/>
      <c r="R17" s="36"/>
    </row>
    <row r="18" spans="2:18" s="1" customFormat="1" ht="18" customHeight="1">
      <c r="B18" s="34"/>
      <c r="C18" s="35"/>
      <c r="D18" s="35"/>
      <c r="E18" s="29" t="s">
        <v>37</v>
      </c>
      <c r="F18" s="35"/>
      <c r="G18" s="35"/>
      <c r="H18" s="35"/>
      <c r="I18" s="35"/>
      <c r="J18" s="35"/>
      <c r="K18" s="35"/>
      <c r="L18" s="35"/>
      <c r="M18" s="31" t="s">
        <v>32</v>
      </c>
      <c r="N18" s="35"/>
      <c r="O18" s="216" t="s">
        <v>38</v>
      </c>
      <c r="P18" s="216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40</v>
      </c>
      <c r="E20" s="35"/>
      <c r="F20" s="35"/>
      <c r="G20" s="35"/>
      <c r="H20" s="35"/>
      <c r="I20" s="35"/>
      <c r="J20" s="35"/>
      <c r="K20" s="35"/>
      <c r="L20" s="35"/>
      <c r="M20" s="31" t="s">
        <v>30</v>
      </c>
      <c r="N20" s="35"/>
      <c r="O20" s="216" t="s">
        <v>5</v>
      </c>
      <c r="P20" s="216"/>
      <c r="Q20" s="35"/>
      <c r="R20" s="36"/>
    </row>
    <row r="21" spans="2:18" s="1" customFormat="1" ht="18" customHeight="1">
      <c r="B21" s="34"/>
      <c r="C21" s="35"/>
      <c r="D21" s="35"/>
      <c r="E21" s="29" t="s">
        <v>41</v>
      </c>
      <c r="F21" s="35"/>
      <c r="G21" s="35"/>
      <c r="H21" s="35"/>
      <c r="I21" s="35"/>
      <c r="J21" s="35"/>
      <c r="K21" s="35"/>
      <c r="L21" s="35"/>
      <c r="M21" s="31" t="s">
        <v>32</v>
      </c>
      <c r="N21" s="35"/>
      <c r="O21" s="216" t="s">
        <v>5</v>
      </c>
      <c r="P21" s="216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42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218" t="s">
        <v>5</v>
      </c>
      <c r="F24" s="218"/>
      <c r="G24" s="218"/>
      <c r="H24" s="218"/>
      <c r="I24" s="218"/>
      <c r="J24" s="218"/>
      <c r="K24" s="218"/>
      <c r="L24" s="21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107</v>
      </c>
      <c r="E27" s="35"/>
      <c r="F27" s="35"/>
      <c r="G27" s="35"/>
      <c r="H27" s="35"/>
      <c r="I27" s="35"/>
      <c r="J27" s="35"/>
      <c r="K27" s="35"/>
      <c r="L27" s="35"/>
      <c r="M27" s="210">
        <f>N88</f>
        <v>0</v>
      </c>
      <c r="N27" s="210"/>
      <c r="O27" s="210"/>
      <c r="P27" s="210"/>
      <c r="Q27" s="35"/>
      <c r="R27" s="36"/>
    </row>
    <row r="28" spans="2:18" s="1" customFormat="1" ht="14.45" customHeight="1">
      <c r="B28" s="34"/>
      <c r="C28" s="35"/>
      <c r="D28" s="33" t="s">
        <v>108</v>
      </c>
      <c r="E28" s="35"/>
      <c r="F28" s="35"/>
      <c r="G28" s="35"/>
      <c r="H28" s="35"/>
      <c r="I28" s="35"/>
      <c r="J28" s="35"/>
      <c r="K28" s="35"/>
      <c r="L28" s="35"/>
      <c r="M28" s="210">
        <f>N102</f>
        <v>0</v>
      </c>
      <c r="N28" s="210"/>
      <c r="O28" s="210"/>
      <c r="P28" s="210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45</v>
      </c>
      <c r="E30" s="35"/>
      <c r="F30" s="35"/>
      <c r="G30" s="35"/>
      <c r="H30" s="35"/>
      <c r="I30" s="35"/>
      <c r="J30" s="35"/>
      <c r="K30" s="35"/>
      <c r="L30" s="35"/>
      <c r="M30" s="263">
        <f>ROUND(M27+M28,0)</f>
        <v>0</v>
      </c>
      <c r="N30" s="254"/>
      <c r="O30" s="254"/>
      <c r="P30" s="254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46</v>
      </c>
      <c r="E32" s="41" t="s">
        <v>47</v>
      </c>
      <c r="F32" s="42">
        <v>0.21</v>
      </c>
      <c r="G32" s="107" t="s">
        <v>48</v>
      </c>
      <c r="H32" s="260">
        <f>ROUND((SUM(BE102:BE103)+SUM(BE121:BE253)), 0)</f>
        <v>0</v>
      </c>
      <c r="I32" s="254"/>
      <c r="J32" s="254"/>
      <c r="K32" s="35"/>
      <c r="L32" s="35"/>
      <c r="M32" s="260">
        <f>ROUND(ROUND((SUM(BE102:BE103)+SUM(BE121:BE253)), 0)*F32, 0)</f>
        <v>0</v>
      </c>
      <c r="N32" s="254"/>
      <c r="O32" s="254"/>
      <c r="P32" s="254"/>
      <c r="Q32" s="35"/>
      <c r="R32" s="36"/>
    </row>
    <row r="33" spans="2:18" s="1" customFormat="1" ht="14.45" customHeight="1">
      <c r="B33" s="34"/>
      <c r="C33" s="35"/>
      <c r="D33" s="35"/>
      <c r="E33" s="41" t="s">
        <v>49</v>
      </c>
      <c r="F33" s="42">
        <v>0.15</v>
      </c>
      <c r="G33" s="107" t="s">
        <v>48</v>
      </c>
      <c r="H33" s="260">
        <f>ROUND((SUM(BF102:BF103)+SUM(BF121:BF253)), 0)</f>
        <v>0</v>
      </c>
      <c r="I33" s="254"/>
      <c r="J33" s="254"/>
      <c r="K33" s="35"/>
      <c r="L33" s="35"/>
      <c r="M33" s="260">
        <f>ROUND(ROUND((SUM(BF102:BF103)+SUM(BF121:BF253)), 0)*F33, 0)</f>
        <v>0</v>
      </c>
      <c r="N33" s="254"/>
      <c r="O33" s="254"/>
      <c r="P33" s="254"/>
      <c r="Q33" s="35"/>
      <c r="R33" s="36"/>
    </row>
    <row r="34" spans="2:18" s="1" customFormat="1" ht="14.45" hidden="1" customHeight="1">
      <c r="B34" s="34"/>
      <c r="C34" s="35"/>
      <c r="D34" s="35"/>
      <c r="E34" s="41" t="s">
        <v>50</v>
      </c>
      <c r="F34" s="42">
        <v>0.21</v>
      </c>
      <c r="G34" s="107" t="s">
        <v>48</v>
      </c>
      <c r="H34" s="260">
        <f>ROUND((SUM(BG102:BG103)+SUM(BG121:BG253)), 0)</f>
        <v>0</v>
      </c>
      <c r="I34" s="254"/>
      <c r="J34" s="254"/>
      <c r="K34" s="35"/>
      <c r="L34" s="35"/>
      <c r="M34" s="260">
        <v>0</v>
      </c>
      <c r="N34" s="254"/>
      <c r="O34" s="254"/>
      <c r="P34" s="254"/>
      <c r="Q34" s="35"/>
      <c r="R34" s="36"/>
    </row>
    <row r="35" spans="2:18" s="1" customFormat="1" ht="14.45" hidden="1" customHeight="1">
      <c r="B35" s="34"/>
      <c r="C35" s="35"/>
      <c r="D35" s="35"/>
      <c r="E35" s="41" t="s">
        <v>51</v>
      </c>
      <c r="F35" s="42">
        <v>0.15</v>
      </c>
      <c r="G35" s="107" t="s">
        <v>48</v>
      </c>
      <c r="H35" s="260">
        <f>ROUND((SUM(BH102:BH103)+SUM(BH121:BH253)), 0)</f>
        <v>0</v>
      </c>
      <c r="I35" s="254"/>
      <c r="J35" s="254"/>
      <c r="K35" s="35"/>
      <c r="L35" s="35"/>
      <c r="M35" s="260">
        <v>0</v>
      </c>
      <c r="N35" s="254"/>
      <c r="O35" s="254"/>
      <c r="P35" s="254"/>
      <c r="Q35" s="35"/>
      <c r="R35" s="36"/>
    </row>
    <row r="36" spans="2:18" s="1" customFormat="1" ht="14.45" hidden="1" customHeight="1">
      <c r="B36" s="34"/>
      <c r="C36" s="35"/>
      <c r="D36" s="35"/>
      <c r="E36" s="41" t="s">
        <v>52</v>
      </c>
      <c r="F36" s="42">
        <v>0</v>
      </c>
      <c r="G36" s="107" t="s">
        <v>48</v>
      </c>
      <c r="H36" s="260">
        <f>ROUND((SUM(BI102:BI103)+SUM(BI121:BI253)), 0)</f>
        <v>0</v>
      </c>
      <c r="I36" s="254"/>
      <c r="J36" s="254"/>
      <c r="K36" s="35"/>
      <c r="L36" s="35"/>
      <c r="M36" s="260">
        <v>0</v>
      </c>
      <c r="N36" s="254"/>
      <c r="O36" s="254"/>
      <c r="P36" s="254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53</v>
      </c>
      <c r="E38" s="74"/>
      <c r="F38" s="74"/>
      <c r="G38" s="109" t="s">
        <v>54</v>
      </c>
      <c r="H38" s="110" t="s">
        <v>55</v>
      </c>
      <c r="I38" s="74"/>
      <c r="J38" s="74"/>
      <c r="K38" s="74"/>
      <c r="L38" s="261">
        <f>SUM(M30:M36)</f>
        <v>0</v>
      </c>
      <c r="M38" s="261"/>
      <c r="N38" s="261"/>
      <c r="O38" s="261"/>
      <c r="P38" s="262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5">
      <c r="B50" s="34"/>
      <c r="C50" s="35"/>
      <c r="D50" s="49" t="s">
        <v>56</v>
      </c>
      <c r="E50" s="50"/>
      <c r="F50" s="50"/>
      <c r="G50" s="50"/>
      <c r="H50" s="51"/>
      <c r="I50" s="35"/>
      <c r="J50" s="49" t="s">
        <v>57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 ht="15">
      <c r="B59" s="34"/>
      <c r="C59" s="35"/>
      <c r="D59" s="54" t="s">
        <v>58</v>
      </c>
      <c r="E59" s="55"/>
      <c r="F59" s="55"/>
      <c r="G59" s="56" t="s">
        <v>59</v>
      </c>
      <c r="H59" s="57"/>
      <c r="I59" s="35"/>
      <c r="J59" s="54" t="s">
        <v>58</v>
      </c>
      <c r="K59" s="55"/>
      <c r="L59" s="55"/>
      <c r="M59" s="55"/>
      <c r="N59" s="56" t="s">
        <v>59</v>
      </c>
      <c r="O59" s="55"/>
      <c r="P59" s="57"/>
      <c r="Q59" s="35"/>
      <c r="R59" s="36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5">
      <c r="B61" s="34"/>
      <c r="C61" s="35"/>
      <c r="D61" s="49" t="s">
        <v>60</v>
      </c>
      <c r="E61" s="50"/>
      <c r="F61" s="50"/>
      <c r="G61" s="50"/>
      <c r="H61" s="51"/>
      <c r="I61" s="35"/>
      <c r="J61" s="49" t="s">
        <v>61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18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18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18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18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18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18" s="1" customFormat="1" ht="15">
      <c r="B70" s="34"/>
      <c r="C70" s="35"/>
      <c r="D70" s="54" t="s">
        <v>58</v>
      </c>
      <c r="E70" s="55"/>
      <c r="F70" s="55"/>
      <c r="G70" s="56" t="s">
        <v>59</v>
      </c>
      <c r="H70" s="57"/>
      <c r="I70" s="35"/>
      <c r="J70" s="54" t="s">
        <v>58</v>
      </c>
      <c r="K70" s="55"/>
      <c r="L70" s="55"/>
      <c r="M70" s="55"/>
      <c r="N70" s="56" t="s">
        <v>59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03" t="s">
        <v>109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18</v>
      </c>
      <c r="D78" s="35"/>
      <c r="E78" s="35"/>
      <c r="F78" s="255" t="str">
        <f>F6</f>
        <v>Vodovod Třinec-Tyra stáje-1.část</v>
      </c>
      <c r="G78" s="256"/>
      <c r="H78" s="256"/>
      <c r="I78" s="256"/>
      <c r="J78" s="256"/>
      <c r="K78" s="256"/>
      <c r="L78" s="256"/>
      <c r="M78" s="256"/>
      <c r="N78" s="256"/>
      <c r="O78" s="256"/>
      <c r="P78" s="256"/>
      <c r="Q78" s="35"/>
      <c r="R78" s="36"/>
    </row>
    <row r="79" spans="2:18" s="1" customFormat="1" ht="36.950000000000003" customHeight="1">
      <c r="B79" s="34"/>
      <c r="C79" s="68" t="s">
        <v>105</v>
      </c>
      <c r="D79" s="35"/>
      <c r="E79" s="35"/>
      <c r="F79" s="205" t="str">
        <f>F7</f>
        <v>SO 01 - Vodovodní řad</v>
      </c>
      <c r="G79" s="254"/>
      <c r="H79" s="254"/>
      <c r="I79" s="254"/>
      <c r="J79" s="254"/>
      <c r="K79" s="254"/>
      <c r="L79" s="254"/>
      <c r="M79" s="254"/>
      <c r="N79" s="254"/>
      <c r="O79" s="254"/>
      <c r="P79" s="254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23</v>
      </c>
      <c r="D81" s="35"/>
      <c r="E81" s="35"/>
      <c r="F81" s="29" t="str">
        <f>F9</f>
        <v>Město Třinec, část Tyra</v>
      </c>
      <c r="G81" s="35"/>
      <c r="H81" s="35"/>
      <c r="I81" s="35"/>
      <c r="J81" s="35"/>
      <c r="K81" s="31" t="s">
        <v>25</v>
      </c>
      <c r="L81" s="35"/>
      <c r="M81" s="257" t="str">
        <f>IF(O9="","",O9)</f>
        <v>8. 8. 2017</v>
      </c>
      <c r="N81" s="257"/>
      <c r="O81" s="257"/>
      <c r="P81" s="257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29</v>
      </c>
      <c r="D83" s="35"/>
      <c r="E83" s="35"/>
      <c r="F83" s="29" t="str">
        <f>E12</f>
        <v>Město Třinec</v>
      </c>
      <c r="G83" s="35"/>
      <c r="H83" s="35"/>
      <c r="I83" s="35"/>
      <c r="J83" s="35"/>
      <c r="K83" s="31" t="s">
        <v>35</v>
      </c>
      <c r="L83" s="35"/>
      <c r="M83" s="216" t="str">
        <f>E18</f>
        <v>Rechtik - PROJEKT</v>
      </c>
      <c r="N83" s="216"/>
      <c r="O83" s="216"/>
      <c r="P83" s="216"/>
      <c r="Q83" s="216"/>
      <c r="R83" s="36"/>
    </row>
    <row r="84" spans="2:47" s="1" customFormat="1" ht="14.45" customHeight="1">
      <c r="B84" s="34"/>
      <c r="C84" s="31" t="s">
        <v>33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40</v>
      </c>
      <c r="L84" s="35"/>
      <c r="M84" s="216" t="str">
        <f>E21</f>
        <v>Josef Rechtik</v>
      </c>
      <c r="N84" s="216"/>
      <c r="O84" s="216"/>
      <c r="P84" s="216"/>
      <c r="Q84" s="216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58" t="s">
        <v>110</v>
      </c>
      <c r="D86" s="259"/>
      <c r="E86" s="259"/>
      <c r="F86" s="259"/>
      <c r="G86" s="259"/>
      <c r="H86" s="103"/>
      <c r="I86" s="103"/>
      <c r="J86" s="103"/>
      <c r="K86" s="103"/>
      <c r="L86" s="103"/>
      <c r="M86" s="103"/>
      <c r="N86" s="258" t="s">
        <v>111</v>
      </c>
      <c r="O86" s="259"/>
      <c r="P86" s="259"/>
      <c r="Q86" s="259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112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5">
        <f>N121</f>
        <v>0</v>
      </c>
      <c r="O88" s="252"/>
      <c r="P88" s="252"/>
      <c r="Q88" s="252"/>
      <c r="R88" s="36"/>
      <c r="AU88" s="20" t="s">
        <v>113</v>
      </c>
    </row>
    <row r="89" spans="2:47" s="6" customFormat="1" ht="24.95" customHeight="1">
      <c r="B89" s="112"/>
      <c r="C89" s="113"/>
      <c r="D89" s="114" t="s">
        <v>114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5">
        <f>N122</f>
        <v>0</v>
      </c>
      <c r="O89" s="251"/>
      <c r="P89" s="251"/>
      <c r="Q89" s="251"/>
      <c r="R89" s="115"/>
    </row>
    <row r="90" spans="2:47" s="7" customFormat="1" ht="19.899999999999999" customHeight="1">
      <c r="B90" s="116"/>
      <c r="C90" s="117"/>
      <c r="D90" s="118" t="s">
        <v>115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49">
        <f>N123</f>
        <v>0</v>
      </c>
      <c r="O90" s="250"/>
      <c r="P90" s="250"/>
      <c r="Q90" s="250"/>
      <c r="R90" s="119"/>
    </row>
    <row r="91" spans="2:47" s="7" customFormat="1" ht="19.899999999999999" customHeight="1">
      <c r="B91" s="116"/>
      <c r="C91" s="117"/>
      <c r="D91" s="118" t="s">
        <v>116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49">
        <f>N179</f>
        <v>0</v>
      </c>
      <c r="O91" s="250"/>
      <c r="P91" s="250"/>
      <c r="Q91" s="250"/>
      <c r="R91" s="119"/>
    </row>
    <row r="92" spans="2:47" s="7" customFormat="1" ht="19.899999999999999" customHeight="1">
      <c r="B92" s="116"/>
      <c r="C92" s="117"/>
      <c r="D92" s="118" t="s">
        <v>117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49">
        <f>N184</f>
        <v>0</v>
      </c>
      <c r="O92" s="250"/>
      <c r="P92" s="250"/>
      <c r="Q92" s="250"/>
      <c r="R92" s="119"/>
    </row>
    <row r="93" spans="2:47" s="7" customFormat="1" ht="19.899999999999999" customHeight="1">
      <c r="B93" s="116"/>
      <c r="C93" s="117"/>
      <c r="D93" s="118" t="s">
        <v>118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49">
        <f>N191</f>
        <v>0</v>
      </c>
      <c r="O93" s="250"/>
      <c r="P93" s="250"/>
      <c r="Q93" s="250"/>
      <c r="R93" s="119"/>
    </row>
    <row r="94" spans="2:47" s="7" customFormat="1" ht="19.899999999999999" customHeight="1">
      <c r="B94" s="116"/>
      <c r="C94" s="117"/>
      <c r="D94" s="118" t="s">
        <v>119</v>
      </c>
      <c r="E94" s="117"/>
      <c r="F94" s="117"/>
      <c r="G94" s="117"/>
      <c r="H94" s="117"/>
      <c r="I94" s="117"/>
      <c r="J94" s="117"/>
      <c r="K94" s="117"/>
      <c r="L94" s="117"/>
      <c r="M94" s="117"/>
      <c r="N94" s="249">
        <f>N229</f>
        <v>0</v>
      </c>
      <c r="O94" s="250"/>
      <c r="P94" s="250"/>
      <c r="Q94" s="250"/>
      <c r="R94" s="119"/>
    </row>
    <row r="95" spans="2:47" s="7" customFormat="1" ht="14.85" customHeight="1">
      <c r="B95" s="116"/>
      <c r="C95" s="117"/>
      <c r="D95" s="118" t="s">
        <v>120</v>
      </c>
      <c r="E95" s="117"/>
      <c r="F95" s="117"/>
      <c r="G95" s="117"/>
      <c r="H95" s="117"/>
      <c r="I95" s="117"/>
      <c r="J95" s="117"/>
      <c r="K95" s="117"/>
      <c r="L95" s="117"/>
      <c r="M95" s="117"/>
      <c r="N95" s="249">
        <f>N232</f>
        <v>0</v>
      </c>
      <c r="O95" s="250"/>
      <c r="P95" s="250"/>
      <c r="Q95" s="250"/>
      <c r="R95" s="119"/>
    </row>
    <row r="96" spans="2:47" s="7" customFormat="1" ht="19.899999999999999" customHeight="1">
      <c r="B96" s="116"/>
      <c r="C96" s="117"/>
      <c r="D96" s="118" t="s">
        <v>121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49">
        <f>N235</f>
        <v>0</v>
      </c>
      <c r="O96" s="250"/>
      <c r="P96" s="250"/>
      <c r="Q96" s="250"/>
      <c r="R96" s="119"/>
    </row>
    <row r="97" spans="2:21" s="6" customFormat="1" ht="24.95" customHeight="1">
      <c r="B97" s="112"/>
      <c r="C97" s="113"/>
      <c r="D97" s="114" t="s">
        <v>122</v>
      </c>
      <c r="E97" s="113"/>
      <c r="F97" s="113"/>
      <c r="G97" s="113"/>
      <c r="H97" s="113"/>
      <c r="I97" s="113"/>
      <c r="J97" s="113"/>
      <c r="K97" s="113"/>
      <c r="L97" s="113"/>
      <c r="M97" s="113"/>
      <c r="N97" s="225">
        <f>N240</f>
        <v>0</v>
      </c>
      <c r="O97" s="251"/>
      <c r="P97" s="251"/>
      <c r="Q97" s="251"/>
      <c r="R97" s="115"/>
    </row>
    <row r="98" spans="2:21" s="7" customFormat="1" ht="19.899999999999999" customHeight="1">
      <c r="B98" s="116"/>
      <c r="C98" s="117"/>
      <c r="D98" s="118" t="s">
        <v>123</v>
      </c>
      <c r="E98" s="117"/>
      <c r="F98" s="117"/>
      <c r="G98" s="117"/>
      <c r="H98" s="117"/>
      <c r="I98" s="117"/>
      <c r="J98" s="117"/>
      <c r="K98" s="117"/>
      <c r="L98" s="117"/>
      <c r="M98" s="117"/>
      <c r="N98" s="249">
        <f>N241</f>
        <v>0</v>
      </c>
      <c r="O98" s="250"/>
      <c r="P98" s="250"/>
      <c r="Q98" s="250"/>
      <c r="R98" s="119"/>
    </row>
    <row r="99" spans="2:21" s="6" customFormat="1" ht="24.95" customHeight="1">
      <c r="B99" s="112"/>
      <c r="C99" s="113"/>
      <c r="D99" s="114" t="s">
        <v>124</v>
      </c>
      <c r="E99" s="113"/>
      <c r="F99" s="113"/>
      <c r="G99" s="113"/>
      <c r="H99" s="113"/>
      <c r="I99" s="113"/>
      <c r="J99" s="113"/>
      <c r="K99" s="113"/>
      <c r="L99" s="113"/>
      <c r="M99" s="113"/>
      <c r="N99" s="225">
        <f>N245</f>
        <v>0</v>
      </c>
      <c r="O99" s="251"/>
      <c r="P99" s="251"/>
      <c r="Q99" s="251"/>
      <c r="R99" s="115"/>
    </row>
    <row r="100" spans="2:21" s="6" customFormat="1" ht="24.95" customHeight="1">
      <c r="B100" s="112"/>
      <c r="C100" s="113"/>
      <c r="D100" s="114" t="s">
        <v>125</v>
      </c>
      <c r="E100" s="113"/>
      <c r="F100" s="113"/>
      <c r="G100" s="113"/>
      <c r="H100" s="113"/>
      <c r="I100" s="113"/>
      <c r="J100" s="113"/>
      <c r="K100" s="113"/>
      <c r="L100" s="113"/>
      <c r="M100" s="113"/>
      <c r="N100" s="225">
        <f>N251</f>
        <v>0</v>
      </c>
      <c r="O100" s="251"/>
      <c r="P100" s="251"/>
      <c r="Q100" s="251"/>
      <c r="R100" s="115"/>
    </row>
    <row r="101" spans="2:21" s="1" customFormat="1" ht="21.75" customHeight="1"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6"/>
    </row>
    <row r="102" spans="2:21" s="1" customFormat="1" ht="29.25" customHeight="1">
      <c r="B102" s="34"/>
      <c r="C102" s="111" t="s">
        <v>126</v>
      </c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252">
        <v>0</v>
      </c>
      <c r="O102" s="253"/>
      <c r="P102" s="253"/>
      <c r="Q102" s="253"/>
      <c r="R102" s="36"/>
      <c r="T102" s="120"/>
      <c r="U102" s="121" t="s">
        <v>46</v>
      </c>
    </row>
    <row r="103" spans="2:21" s="1" customFormat="1" ht="18" customHeight="1"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6"/>
    </row>
    <row r="104" spans="2:21" s="1" customFormat="1" ht="29.25" customHeight="1">
      <c r="B104" s="34"/>
      <c r="C104" s="102" t="s">
        <v>97</v>
      </c>
      <c r="D104" s="103"/>
      <c r="E104" s="103"/>
      <c r="F104" s="103"/>
      <c r="G104" s="103"/>
      <c r="H104" s="103"/>
      <c r="I104" s="103"/>
      <c r="J104" s="103"/>
      <c r="K104" s="103"/>
      <c r="L104" s="186">
        <f>ROUND(SUM(N88+N102),0)</f>
        <v>0</v>
      </c>
      <c r="M104" s="186"/>
      <c r="N104" s="186"/>
      <c r="O104" s="186"/>
      <c r="P104" s="186"/>
      <c r="Q104" s="186"/>
      <c r="R104" s="36"/>
    </row>
    <row r="105" spans="2:21" s="1" customFormat="1" ht="6.95" customHeight="1"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9"/>
      <c r="M105" s="59"/>
      <c r="N105" s="59"/>
      <c r="O105" s="59"/>
      <c r="P105" s="59"/>
      <c r="Q105" s="59"/>
      <c r="R105" s="60"/>
    </row>
    <row r="109" spans="2:21" s="1" customFormat="1" ht="6.95" customHeight="1"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2"/>
      <c r="O109" s="62"/>
      <c r="P109" s="62"/>
      <c r="Q109" s="62"/>
      <c r="R109" s="63"/>
    </row>
    <row r="110" spans="2:21" s="1" customFormat="1" ht="36.950000000000003" customHeight="1">
      <c r="B110" s="34"/>
      <c r="C110" s="203" t="s">
        <v>127</v>
      </c>
      <c r="D110" s="254"/>
      <c r="E110" s="254"/>
      <c r="F110" s="254"/>
      <c r="G110" s="254"/>
      <c r="H110" s="254"/>
      <c r="I110" s="254"/>
      <c r="J110" s="254"/>
      <c r="K110" s="254"/>
      <c r="L110" s="254"/>
      <c r="M110" s="254"/>
      <c r="N110" s="254"/>
      <c r="O110" s="254"/>
      <c r="P110" s="254"/>
      <c r="Q110" s="254"/>
      <c r="R110" s="36"/>
    </row>
    <row r="111" spans="2:21" s="1" customFormat="1" ht="6.95" customHeight="1"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6"/>
    </row>
    <row r="112" spans="2:21" s="1" customFormat="1" ht="30" customHeight="1">
      <c r="B112" s="34"/>
      <c r="C112" s="31" t="s">
        <v>18</v>
      </c>
      <c r="D112" s="35"/>
      <c r="E112" s="35"/>
      <c r="F112" s="255" t="str">
        <f>F6</f>
        <v>Vodovod Třinec-Tyra stáje-1.část</v>
      </c>
      <c r="G112" s="256"/>
      <c r="H112" s="256"/>
      <c r="I112" s="256"/>
      <c r="J112" s="256"/>
      <c r="K112" s="256"/>
      <c r="L112" s="256"/>
      <c r="M112" s="256"/>
      <c r="N112" s="256"/>
      <c r="O112" s="256"/>
      <c r="P112" s="256"/>
      <c r="Q112" s="35"/>
      <c r="R112" s="36"/>
    </row>
    <row r="113" spans="2:65" s="1" customFormat="1" ht="36.950000000000003" customHeight="1">
      <c r="B113" s="34"/>
      <c r="C113" s="68" t="s">
        <v>105</v>
      </c>
      <c r="D113" s="35"/>
      <c r="E113" s="35"/>
      <c r="F113" s="205" t="str">
        <f>F7</f>
        <v>SO 01 - Vodovodní řad</v>
      </c>
      <c r="G113" s="254"/>
      <c r="H113" s="254"/>
      <c r="I113" s="254"/>
      <c r="J113" s="254"/>
      <c r="K113" s="254"/>
      <c r="L113" s="254"/>
      <c r="M113" s="254"/>
      <c r="N113" s="254"/>
      <c r="O113" s="254"/>
      <c r="P113" s="254"/>
      <c r="Q113" s="35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18" customHeight="1">
      <c r="B115" s="34"/>
      <c r="C115" s="31" t="s">
        <v>23</v>
      </c>
      <c r="D115" s="35"/>
      <c r="E115" s="35"/>
      <c r="F115" s="29" t="str">
        <f>F9</f>
        <v>Město Třinec, část Tyra</v>
      </c>
      <c r="G115" s="35"/>
      <c r="H115" s="35"/>
      <c r="I115" s="35"/>
      <c r="J115" s="35"/>
      <c r="K115" s="31" t="s">
        <v>25</v>
      </c>
      <c r="L115" s="35"/>
      <c r="M115" s="257" t="str">
        <f>IF(O9="","",O9)</f>
        <v>8. 8. 2017</v>
      </c>
      <c r="N115" s="257"/>
      <c r="O115" s="257"/>
      <c r="P115" s="257"/>
      <c r="Q115" s="35"/>
      <c r="R115" s="36"/>
    </row>
    <row r="116" spans="2:65" s="1" customFormat="1" ht="6.95" customHeight="1"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6"/>
    </row>
    <row r="117" spans="2:65" s="1" customFormat="1" ht="15">
      <c r="B117" s="34"/>
      <c r="C117" s="31" t="s">
        <v>29</v>
      </c>
      <c r="D117" s="35"/>
      <c r="E117" s="35"/>
      <c r="F117" s="29" t="str">
        <f>E12</f>
        <v>Město Třinec</v>
      </c>
      <c r="G117" s="35"/>
      <c r="H117" s="35"/>
      <c r="I117" s="35"/>
      <c r="J117" s="35"/>
      <c r="K117" s="31" t="s">
        <v>35</v>
      </c>
      <c r="L117" s="35"/>
      <c r="M117" s="216" t="str">
        <f>E18</f>
        <v>Rechtik - PROJEKT</v>
      </c>
      <c r="N117" s="216"/>
      <c r="O117" s="216"/>
      <c r="P117" s="216"/>
      <c r="Q117" s="216"/>
      <c r="R117" s="36"/>
    </row>
    <row r="118" spans="2:65" s="1" customFormat="1" ht="14.45" customHeight="1">
      <c r="B118" s="34"/>
      <c r="C118" s="31" t="s">
        <v>33</v>
      </c>
      <c r="D118" s="35"/>
      <c r="E118" s="35"/>
      <c r="F118" s="29" t="str">
        <f>IF(E15="","",E15)</f>
        <v xml:space="preserve"> </v>
      </c>
      <c r="G118" s="35"/>
      <c r="H118" s="35"/>
      <c r="I118" s="35"/>
      <c r="J118" s="35"/>
      <c r="K118" s="31" t="s">
        <v>40</v>
      </c>
      <c r="L118" s="35"/>
      <c r="M118" s="216" t="str">
        <f>E21</f>
        <v>Josef Rechtik</v>
      </c>
      <c r="N118" s="216"/>
      <c r="O118" s="216"/>
      <c r="P118" s="216"/>
      <c r="Q118" s="216"/>
      <c r="R118" s="36"/>
    </row>
    <row r="119" spans="2:65" s="1" customFormat="1" ht="10.3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8" customFormat="1" ht="29.25" customHeight="1">
      <c r="B120" s="122"/>
      <c r="C120" s="123" t="s">
        <v>128</v>
      </c>
      <c r="D120" s="124" t="s">
        <v>129</v>
      </c>
      <c r="E120" s="124" t="s">
        <v>64</v>
      </c>
      <c r="F120" s="246" t="s">
        <v>130</v>
      </c>
      <c r="G120" s="246"/>
      <c r="H120" s="246"/>
      <c r="I120" s="246"/>
      <c r="J120" s="124" t="s">
        <v>131</v>
      </c>
      <c r="K120" s="124" t="s">
        <v>132</v>
      </c>
      <c r="L120" s="247" t="s">
        <v>133</v>
      </c>
      <c r="M120" s="247"/>
      <c r="N120" s="246" t="s">
        <v>111</v>
      </c>
      <c r="O120" s="246"/>
      <c r="P120" s="246"/>
      <c r="Q120" s="248"/>
      <c r="R120" s="125"/>
      <c r="T120" s="75" t="s">
        <v>134</v>
      </c>
      <c r="U120" s="76" t="s">
        <v>46</v>
      </c>
      <c r="V120" s="76" t="s">
        <v>135</v>
      </c>
      <c r="W120" s="76" t="s">
        <v>136</v>
      </c>
      <c r="X120" s="76" t="s">
        <v>137</v>
      </c>
      <c r="Y120" s="76" t="s">
        <v>138</v>
      </c>
      <c r="Z120" s="76" t="s">
        <v>139</v>
      </c>
      <c r="AA120" s="77" t="s">
        <v>140</v>
      </c>
    </row>
    <row r="121" spans="2:65" s="1" customFormat="1" ht="29.25" customHeight="1">
      <c r="B121" s="34"/>
      <c r="C121" s="79" t="s">
        <v>107</v>
      </c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222">
        <f>BK121</f>
        <v>0</v>
      </c>
      <c r="O121" s="223"/>
      <c r="P121" s="223"/>
      <c r="Q121" s="223"/>
      <c r="R121" s="36"/>
      <c r="T121" s="78"/>
      <c r="U121" s="50"/>
      <c r="V121" s="50"/>
      <c r="W121" s="126">
        <f>W122+W240+W245+W251</f>
        <v>1213.8155179999999</v>
      </c>
      <c r="X121" s="50"/>
      <c r="Y121" s="126">
        <f>Y122+Y240+Y245+Y251</f>
        <v>208.52128099999999</v>
      </c>
      <c r="Z121" s="50"/>
      <c r="AA121" s="127">
        <f>AA122+AA240+AA245+AA251</f>
        <v>58.32</v>
      </c>
      <c r="AT121" s="20" t="s">
        <v>81</v>
      </c>
      <c r="AU121" s="20" t="s">
        <v>113</v>
      </c>
      <c r="BK121" s="128">
        <f>BK122+BK240+BK245+BK251</f>
        <v>0</v>
      </c>
    </row>
    <row r="122" spans="2:65" s="9" customFormat="1" ht="37.35" customHeight="1">
      <c r="B122" s="129"/>
      <c r="C122" s="130"/>
      <c r="D122" s="131" t="s">
        <v>114</v>
      </c>
      <c r="E122" s="131"/>
      <c r="F122" s="131"/>
      <c r="G122" s="131"/>
      <c r="H122" s="131"/>
      <c r="I122" s="131"/>
      <c r="J122" s="131"/>
      <c r="K122" s="131"/>
      <c r="L122" s="131"/>
      <c r="M122" s="131"/>
      <c r="N122" s="224">
        <f>BK122</f>
        <v>0</v>
      </c>
      <c r="O122" s="225"/>
      <c r="P122" s="225"/>
      <c r="Q122" s="225"/>
      <c r="R122" s="132"/>
      <c r="T122" s="133"/>
      <c r="U122" s="130"/>
      <c r="V122" s="130"/>
      <c r="W122" s="134">
        <f>W123+W179+W184+W191+W229+W235</f>
        <v>1190.9200179999998</v>
      </c>
      <c r="X122" s="130"/>
      <c r="Y122" s="134">
        <f>Y123+Y179+Y184+Y191+Y229+Y235</f>
        <v>208.28258099999999</v>
      </c>
      <c r="Z122" s="130"/>
      <c r="AA122" s="135">
        <f>AA123+AA179+AA184+AA191+AA229+AA235</f>
        <v>58.32</v>
      </c>
      <c r="AR122" s="136" t="s">
        <v>11</v>
      </c>
      <c r="AT122" s="137" t="s">
        <v>81</v>
      </c>
      <c r="AU122" s="137" t="s">
        <v>82</v>
      </c>
      <c r="AY122" s="136" t="s">
        <v>141</v>
      </c>
      <c r="BK122" s="138">
        <f>BK123+BK179+BK184+BK191+BK229+BK235</f>
        <v>0</v>
      </c>
    </row>
    <row r="123" spans="2:65" s="9" customFormat="1" ht="19.899999999999999" customHeight="1">
      <c r="B123" s="129"/>
      <c r="C123" s="130"/>
      <c r="D123" s="139" t="s">
        <v>115</v>
      </c>
      <c r="E123" s="139"/>
      <c r="F123" s="139"/>
      <c r="G123" s="139"/>
      <c r="H123" s="139"/>
      <c r="I123" s="139"/>
      <c r="J123" s="139"/>
      <c r="K123" s="139"/>
      <c r="L123" s="139"/>
      <c r="M123" s="139"/>
      <c r="N123" s="226">
        <f>BK123</f>
        <v>0</v>
      </c>
      <c r="O123" s="227"/>
      <c r="P123" s="227"/>
      <c r="Q123" s="227"/>
      <c r="R123" s="132"/>
      <c r="T123" s="133"/>
      <c r="U123" s="130"/>
      <c r="V123" s="130"/>
      <c r="W123" s="134">
        <f>SUM(W124:W178)</f>
        <v>911.49889999999994</v>
      </c>
      <c r="X123" s="130"/>
      <c r="Y123" s="134">
        <f>SUM(Y124:Y178)</f>
        <v>161.59151399999999</v>
      </c>
      <c r="Z123" s="130"/>
      <c r="AA123" s="135">
        <f>SUM(AA124:AA178)</f>
        <v>58.32</v>
      </c>
      <c r="AR123" s="136" t="s">
        <v>11</v>
      </c>
      <c r="AT123" s="137" t="s">
        <v>81</v>
      </c>
      <c r="AU123" s="137" t="s">
        <v>11</v>
      </c>
      <c r="AY123" s="136" t="s">
        <v>141</v>
      </c>
      <c r="BK123" s="138">
        <f>SUM(BK124:BK178)</f>
        <v>0</v>
      </c>
    </row>
    <row r="124" spans="2:65" s="1" customFormat="1" ht="31.5" customHeight="1">
      <c r="B124" s="140"/>
      <c r="C124" s="141" t="s">
        <v>11</v>
      </c>
      <c r="D124" s="141" t="s">
        <v>142</v>
      </c>
      <c r="E124" s="142" t="s">
        <v>143</v>
      </c>
      <c r="F124" s="220" t="s">
        <v>144</v>
      </c>
      <c r="G124" s="220"/>
      <c r="H124" s="220"/>
      <c r="I124" s="220"/>
      <c r="J124" s="143" t="s">
        <v>145</v>
      </c>
      <c r="K124" s="144">
        <v>20</v>
      </c>
      <c r="L124" s="221"/>
      <c r="M124" s="221"/>
      <c r="N124" s="221">
        <f>ROUND(L124*K124,0)</f>
        <v>0</v>
      </c>
      <c r="O124" s="221"/>
      <c r="P124" s="221"/>
      <c r="Q124" s="221"/>
      <c r="R124" s="145"/>
      <c r="T124" s="146" t="s">
        <v>5</v>
      </c>
      <c r="U124" s="43" t="s">
        <v>47</v>
      </c>
      <c r="V124" s="147">
        <v>0.17199999999999999</v>
      </c>
      <c r="W124" s="147">
        <f>V124*K124</f>
        <v>3.4399999999999995</v>
      </c>
      <c r="X124" s="147">
        <v>0</v>
      </c>
      <c r="Y124" s="147">
        <f>X124*K124</f>
        <v>0</v>
      </c>
      <c r="Z124" s="147">
        <v>0</v>
      </c>
      <c r="AA124" s="148">
        <f>Z124*K124</f>
        <v>0</v>
      </c>
      <c r="AR124" s="20" t="s">
        <v>146</v>
      </c>
      <c r="AT124" s="20" t="s">
        <v>142</v>
      </c>
      <c r="AU124" s="20" t="s">
        <v>103</v>
      </c>
      <c r="AY124" s="20" t="s">
        <v>141</v>
      </c>
      <c r="BE124" s="149">
        <f>IF(U124="základní",N124,0)</f>
        <v>0</v>
      </c>
      <c r="BF124" s="149">
        <f>IF(U124="snížená",N124,0)</f>
        <v>0</v>
      </c>
      <c r="BG124" s="149">
        <f>IF(U124="zákl. přenesená",N124,0)</f>
        <v>0</v>
      </c>
      <c r="BH124" s="149">
        <f>IF(U124="sníž. přenesená",N124,0)</f>
        <v>0</v>
      </c>
      <c r="BI124" s="149">
        <f>IF(U124="nulová",N124,0)</f>
        <v>0</v>
      </c>
      <c r="BJ124" s="20" t="s">
        <v>11</v>
      </c>
      <c r="BK124" s="149">
        <f>ROUND(L124*K124,0)</f>
        <v>0</v>
      </c>
      <c r="BL124" s="20" t="s">
        <v>146</v>
      </c>
      <c r="BM124" s="20" t="s">
        <v>147</v>
      </c>
    </row>
    <row r="125" spans="2:65" s="1" customFormat="1" ht="31.5" customHeight="1">
      <c r="B125" s="140"/>
      <c r="C125" s="141" t="s">
        <v>103</v>
      </c>
      <c r="D125" s="141" t="s">
        <v>142</v>
      </c>
      <c r="E125" s="142" t="s">
        <v>148</v>
      </c>
      <c r="F125" s="220" t="s">
        <v>149</v>
      </c>
      <c r="G125" s="220"/>
      <c r="H125" s="220"/>
      <c r="I125" s="220"/>
      <c r="J125" s="143" t="s">
        <v>145</v>
      </c>
      <c r="K125" s="144">
        <v>81</v>
      </c>
      <c r="L125" s="221"/>
      <c r="M125" s="221"/>
      <c r="N125" s="221">
        <f>ROUND(L125*K125,0)</f>
        <v>0</v>
      </c>
      <c r="O125" s="221"/>
      <c r="P125" s="221"/>
      <c r="Q125" s="221"/>
      <c r="R125" s="145"/>
      <c r="T125" s="146" t="s">
        <v>5</v>
      </c>
      <c r="U125" s="43" t="s">
        <v>47</v>
      </c>
      <c r="V125" s="147">
        <v>0.108</v>
      </c>
      <c r="W125" s="147">
        <f>V125*K125</f>
        <v>8.7479999999999993</v>
      </c>
      <c r="X125" s="147">
        <v>0</v>
      </c>
      <c r="Y125" s="147">
        <f>X125*K125</f>
        <v>0</v>
      </c>
      <c r="Z125" s="147">
        <v>0.5</v>
      </c>
      <c r="AA125" s="148">
        <f>Z125*K125</f>
        <v>40.5</v>
      </c>
      <c r="AR125" s="20" t="s">
        <v>146</v>
      </c>
      <c r="AT125" s="20" t="s">
        <v>142</v>
      </c>
      <c r="AU125" s="20" t="s">
        <v>103</v>
      </c>
      <c r="AY125" s="20" t="s">
        <v>141</v>
      </c>
      <c r="BE125" s="149">
        <f>IF(U125="základní",N125,0)</f>
        <v>0</v>
      </c>
      <c r="BF125" s="149">
        <f>IF(U125="snížená",N125,0)</f>
        <v>0</v>
      </c>
      <c r="BG125" s="149">
        <f>IF(U125="zákl. přenesená",N125,0)</f>
        <v>0</v>
      </c>
      <c r="BH125" s="149">
        <f>IF(U125="sníž. přenesená",N125,0)</f>
        <v>0</v>
      </c>
      <c r="BI125" s="149">
        <f>IF(U125="nulová",N125,0)</f>
        <v>0</v>
      </c>
      <c r="BJ125" s="20" t="s">
        <v>11</v>
      </c>
      <c r="BK125" s="149">
        <f>ROUND(L125*K125,0)</f>
        <v>0</v>
      </c>
      <c r="BL125" s="20" t="s">
        <v>146</v>
      </c>
      <c r="BM125" s="20" t="s">
        <v>150</v>
      </c>
    </row>
    <row r="126" spans="2:65" s="10" customFormat="1" ht="22.5" customHeight="1">
      <c r="B126" s="150"/>
      <c r="C126" s="151"/>
      <c r="D126" s="151"/>
      <c r="E126" s="152" t="s">
        <v>5</v>
      </c>
      <c r="F126" s="240" t="s">
        <v>151</v>
      </c>
      <c r="G126" s="241"/>
      <c r="H126" s="241"/>
      <c r="I126" s="241"/>
      <c r="J126" s="151"/>
      <c r="K126" s="153" t="s">
        <v>5</v>
      </c>
      <c r="L126" s="151"/>
      <c r="M126" s="151"/>
      <c r="N126" s="151"/>
      <c r="O126" s="151"/>
      <c r="P126" s="151"/>
      <c r="Q126" s="151"/>
      <c r="R126" s="154"/>
      <c r="T126" s="155"/>
      <c r="U126" s="151"/>
      <c r="V126" s="151"/>
      <c r="W126" s="151"/>
      <c r="X126" s="151"/>
      <c r="Y126" s="151"/>
      <c r="Z126" s="151"/>
      <c r="AA126" s="156"/>
      <c r="AT126" s="157" t="s">
        <v>152</v>
      </c>
      <c r="AU126" s="157" t="s">
        <v>103</v>
      </c>
      <c r="AV126" s="10" t="s">
        <v>11</v>
      </c>
      <c r="AW126" s="10" t="s">
        <v>39</v>
      </c>
      <c r="AX126" s="10" t="s">
        <v>82</v>
      </c>
      <c r="AY126" s="157" t="s">
        <v>141</v>
      </c>
    </row>
    <row r="127" spans="2:65" s="11" customFormat="1" ht="22.5" customHeight="1">
      <c r="B127" s="158"/>
      <c r="C127" s="159"/>
      <c r="D127" s="159"/>
      <c r="E127" s="160" t="s">
        <v>5</v>
      </c>
      <c r="F127" s="238" t="s">
        <v>153</v>
      </c>
      <c r="G127" s="239"/>
      <c r="H127" s="239"/>
      <c r="I127" s="239"/>
      <c r="J127" s="159"/>
      <c r="K127" s="161">
        <v>81</v>
      </c>
      <c r="L127" s="159"/>
      <c r="M127" s="159"/>
      <c r="N127" s="159"/>
      <c r="O127" s="159"/>
      <c r="P127" s="159"/>
      <c r="Q127" s="159"/>
      <c r="R127" s="162"/>
      <c r="T127" s="163"/>
      <c r="U127" s="159"/>
      <c r="V127" s="159"/>
      <c r="W127" s="159"/>
      <c r="X127" s="159"/>
      <c r="Y127" s="159"/>
      <c r="Z127" s="159"/>
      <c r="AA127" s="164"/>
      <c r="AT127" s="165" t="s">
        <v>152</v>
      </c>
      <c r="AU127" s="165" t="s">
        <v>103</v>
      </c>
      <c r="AV127" s="11" t="s">
        <v>103</v>
      </c>
      <c r="AW127" s="11" t="s">
        <v>39</v>
      </c>
      <c r="AX127" s="11" t="s">
        <v>82</v>
      </c>
      <c r="AY127" s="165" t="s">
        <v>141</v>
      </c>
    </row>
    <row r="128" spans="2:65" s="1" customFormat="1" ht="31.5" customHeight="1">
      <c r="B128" s="140"/>
      <c r="C128" s="141" t="s">
        <v>154</v>
      </c>
      <c r="D128" s="141" t="s">
        <v>142</v>
      </c>
      <c r="E128" s="142" t="s">
        <v>155</v>
      </c>
      <c r="F128" s="220" t="s">
        <v>156</v>
      </c>
      <c r="G128" s="220"/>
      <c r="H128" s="220"/>
      <c r="I128" s="220"/>
      <c r="J128" s="143" t="s">
        <v>145</v>
      </c>
      <c r="K128" s="144">
        <v>81</v>
      </c>
      <c r="L128" s="221"/>
      <c r="M128" s="221"/>
      <c r="N128" s="221">
        <f>ROUND(L128*K128,0)</f>
        <v>0</v>
      </c>
      <c r="O128" s="221"/>
      <c r="P128" s="221"/>
      <c r="Q128" s="221"/>
      <c r="R128" s="145"/>
      <c r="T128" s="146" t="s">
        <v>5</v>
      </c>
      <c r="U128" s="43" t="s">
        <v>47</v>
      </c>
      <c r="V128" s="147">
        <v>0.108</v>
      </c>
      <c r="W128" s="147">
        <f>V128*K128</f>
        <v>8.7479999999999993</v>
      </c>
      <c r="X128" s="147">
        <v>0</v>
      </c>
      <c r="Y128" s="147">
        <f>X128*K128</f>
        <v>0</v>
      </c>
      <c r="Z128" s="147">
        <v>0.22</v>
      </c>
      <c r="AA128" s="148">
        <f>Z128*K128</f>
        <v>17.82</v>
      </c>
      <c r="AR128" s="20" t="s">
        <v>146</v>
      </c>
      <c r="AT128" s="20" t="s">
        <v>142</v>
      </c>
      <c r="AU128" s="20" t="s">
        <v>103</v>
      </c>
      <c r="AY128" s="20" t="s">
        <v>141</v>
      </c>
      <c r="BE128" s="149">
        <f>IF(U128="základní",N128,0)</f>
        <v>0</v>
      </c>
      <c r="BF128" s="149">
        <f>IF(U128="snížená",N128,0)</f>
        <v>0</v>
      </c>
      <c r="BG128" s="149">
        <f>IF(U128="zákl. přenesená",N128,0)</f>
        <v>0</v>
      </c>
      <c r="BH128" s="149">
        <f>IF(U128="sníž. přenesená",N128,0)</f>
        <v>0</v>
      </c>
      <c r="BI128" s="149">
        <f>IF(U128="nulová",N128,0)</f>
        <v>0</v>
      </c>
      <c r="BJ128" s="20" t="s">
        <v>11</v>
      </c>
      <c r="BK128" s="149">
        <f>ROUND(L128*K128,0)</f>
        <v>0</v>
      </c>
      <c r="BL128" s="20" t="s">
        <v>146</v>
      </c>
      <c r="BM128" s="20" t="s">
        <v>157</v>
      </c>
    </row>
    <row r="129" spans="2:65" s="1" customFormat="1" ht="31.5" customHeight="1">
      <c r="B129" s="140"/>
      <c r="C129" s="141" t="s">
        <v>146</v>
      </c>
      <c r="D129" s="141" t="s">
        <v>142</v>
      </c>
      <c r="E129" s="142" t="s">
        <v>158</v>
      </c>
      <c r="F129" s="220" t="s">
        <v>159</v>
      </c>
      <c r="G129" s="220"/>
      <c r="H129" s="220"/>
      <c r="I129" s="220"/>
      <c r="J129" s="143" t="s">
        <v>160</v>
      </c>
      <c r="K129" s="144">
        <v>20</v>
      </c>
      <c r="L129" s="221"/>
      <c r="M129" s="221"/>
      <c r="N129" s="221">
        <f>ROUND(L129*K129,0)</f>
        <v>0</v>
      </c>
      <c r="O129" s="221"/>
      <c r="P129" s="221"/>
      <c r="Q129" s="221"/>
      <c r="R129" s="145"/>
      <c r="T129" s="146" t="s">
        <v>5</v>
      </c>
      <c r="U129" s="43" t="s">
        <v>47</v>
      </c>
      <c r="V129" s="147">
        <v>0.2</v>
      </c>
      <c r="W129" s="147">
        <f>V129*K129</f>
        <v>4</v>
      </c>
      <c r="X129" s="147">
        <v>0</v>
      </c>
      <c r="Y129" s="147">
        <f>X129*K129</f>
        <v>0</v>
      </c>
      <c r="Z129" s="147">
        <v>0</v>
      </c>
      <c r="AA129" s="148">
        <f>Z129*K129</f>
        <v>0</v>
      </c>
      <c r="AR129" s="20" t="s">
        <v>146</v>
      </c>
      <c r="AT129" s="20" t="s">
        <v>142</v>
      </c>
      <c r="AU129" s="20" t="s">
        <v>103</v>
      </c>
      <c r="AY129" s="20" t="s">
        <v>141</v>
      </c>
      <c r="BE129" s="149">
        <f>IF(U129="základní",N129,0)</f>
        <v>0</v>
      </c>
      <c r="BF129" s="149">
        <f>IF(U129="snížená",N129,0)</f>
        <v>0</v>
      </c>
      <c r="BG129" s="149">
        <f>IF(U129="zákl. přenesená",N129,0)</f>
        <v>0</v>
      </c>
      <c r="BH129" s="149">
        <f>IF(U129="sníž. přenesená",N129,0)</f>
        <v>0</v>
      </c>
      <c r="BI129" s="149">
        <f>IF(U129="nulová",N129,0)</f>
        <v>0</v>
      </c>
      <c r="BJ129" s="20" t="s">
        <v>11</v>
      </c>
      <c r="BK129" s="149">
        <f>ROUND(L129*K129,0)</f>
        <v>0</v>
      </c>
      <c r="BL129" s="20" t="s">
        <v>146</v>
      </c>
      <c r="BM129" s="20" t="s">
        <v>161</v>
      </c>
    </row>
    <row r="130" spans="2:65" s="1" customFormat="1" ht="31.5" customHeight="1">
      <c r="B130" s="140"/>
      <c r="C130" s="141" t="s">
        <v>162</v>
      </c>
      <c r="D130" s="141" t="s">
        <v>142</v>
      </c>
      <c r="E130" s="142" t="s">
        <v>163</v>
      </c>
      <c r="F130" s="220" t="s">
        <v>164</v>
      </c>
      <c r="G130" s="220"/>
      <c r="H130" s="220"/>
      <c r="I130" s="220"/>
      <c r="J130" s="143" t="s">
        <v>165</v>
      </c>
      <c r="K130" s="144">
        <v>40</v>
      </c>
      <c r="L130" s="221"/>
      <c r="M130" s="221"/>
      <c r="N130" s="221">
        <f>ROUND(L130*K130,0)</f>
        <v>0</v>
      </c>
      <c r="O130" s="221"/>
      <c r="P130" s="221"/>
      <c r="Q130" s="221"/>
      <c r="R130" s="145"/>
      <c r="T130" s="146" t="s">
        <v>5</v>
      </c>
      <c r="U130" s="43" t="s">
        <v>47</v>
      </c>
      <c r="V130" s="147">
        <v>0</v>
      </c>
      <c r="W130" s="147">
        <f>V130*K130</f>
        <v>0</v>
      </c>
      <c r="X130" s="147">
        <v>0</v>
      </c>
      <c r="Y130" s="147">
        <f>X130*K130</f>
        <v>0</v>
      </c>
      <c r="Z130" s="147">
        <v>0</v>
      </c>
      <c r="AA130" s="148">
        <f>Z130*K130</f>
        <v>0</v>
      </c>
      <c r="AR130" s="20" t="s">
        <v>146</v>
      </c>
      <c r="AT130" s="20" t="s">
        <v>142</v>
      </c>
      <c r="AU130" s="20" t="s">
        <v>103</v>
      </c>
      <c r="AY130" s="20" t="s">
        <v>141</v>
      </c>
      <c r="BE130" s="149">
        <f>IF(U130="základní",N130,0)</f>
        <v>0</v>
      </c>
      <c r="BF130" s="149">
        <f>IF(U130="snížená",N130,0)</f>
        <v>0</v>
      </c>
      <c r="BG130" s="149">
        <f>IF(U130="zákl. přenesená",N130,0)</f>
        <v>0</v>
      </c>
      <c r="BH130" s="149">
        <f>IF(U130="sníž. přenesená",N130,0)</f>
        <v>0</v>
      </c>
      <c r="BI130" s="149">
        <f>IF(U130="nulová",N130,0)</f>
        <v>0</v>
      </c>
      <c r="BJ130" s="20" t="s">
        <v>11</v>
      </c>
      <c r="BK130" s="149">
        <f>ROUND(L130*K130,0)</f>
        <v>0</v>
      </c>
      <c r="BL130" s="20" t="s">
        <v>146</v>
      </c>
      <c r="BM130" s="20" t="s">
        <v>166</v>
      </c>
    </row>
    <row r="131" spans="2:65" s="1" customFormat="1" ht="31.5" customHeight="1">
      <c r="B131" s="140"/>
      <c r="C131" s="141" t="s">
        <v>167</v>
      </c>
      <c r="D131" s="141" t="s">
        <v>142</v>
      </c>
      <c r="E131" s="142" t="s">
        <v>168</v>
      </c>
      <c r="F131" s="220" t="s">
        <v>169</v>
      </c>
      <c r="G131" s="220"/>
      <c r="H131" s="220"/>
      <c r="I131" s="220"/>
      <c r="J131" s="143" t="s">
        <v>170</v>
      </c>
      <c r="K131" s="144">
        <v>6.3</v>
      </c>
      <c r="L131" s="221"/>
      <c r="M131" s="221"/>
      <c r="N131" s="221">
        <f>ROUND(L131*K131,0)</f>
        <v>0</v>
      </c>
      <c r="O131" s="221"/>
      <c r="P131" s="221"/>
      <c r="Q131" s="221"/>
      <c r="R131" s="145"/>
      <c r="T131" s="146" t="s">
        <v>5</v>
      </c>
      <c r="U131" s="43" t="s">
        <v>47</v>
      </c>
      <c r="V131" s="147">
        <v>0.70299999999999996</v>
      </c>
      <c r="W131" s="147">
        <f>V131*K131</f>
        <v>4.4288999999999996</v>
      </c>
      <c r="X131" s="147">
        <v>8.6800000000000002E-3</v>
      </c>
      <c r="Y131" s="147">
        <f>X131*K131</f>
        <v>5.4683999999999996E-2</v>
      </c>
      <c r="Z131" s="147">
        <v>0</v>
      </c>
      <c r="AA131" s="148">
        <f>Z131*K131</f>
        <v>0</v>
      </c>
      <c r="AR131" s="20" t="s">
        <v>146</v>
      </c>
      <c r="AT131" s="20" t="s">
        <v>142</v>
      </c>
      <c r="AU131" s="20" t="s">
        <v>103</v>
      </c>
      <c r="AY131" s="20" t="s">
        <v>141</v>
      </c>
      <c r="BE131" s="149">
        <f>IF(U131="základní",N131,0)</f>
        <v>0</v>
      </c>
      <c r="BF131" s="149">
        <f>IF(U131="snížená",N131,0)</f>
        <v>0</v>
      </c>
      <c r="BG131" s="149">
        <f>IF(U131="zákl. přenesená",N131,0)</f>
        <v>0</v>
      </c>
      <c r="BH131" s="149">
        <f>IF(U131="sníž. přenesená",N131,0)</f>
        <v>0</v>
      </c>
      <c r="BI131" s="149">
        <f>IF(U131="nulová",N131,0)</f>
        <v>0</v>
      </c>
      <c r="BJ131" s="20" t="s">
        <v>11</v>
      </c>
      <c r="BK131" s="149">
        <f>ROUND(L131*K131,0)</f>
        <v>0</v>
      </c>
      <c r="BL131" s="20" t="s">
        <v>146</v>
      </c>
      <c r="BM131" s="20" t="s">
        <v>171</v>
      </c>
    </row>
    <row r="132" spans="2:65" s="11" customFormat="1" ht="22.5" customHeight="1">
      <c r="B132" s="158"/>
      <c r="C132" s="159"/>
      <c r="D132" s="159"/>
      <c r="E132" s="160" t="s">
        <v>5</v>
      </c>
      <c r="F132" s="236" t="s">
        <v>172</v>
      </c>
      <c r="G132" s="237"/>
      <c r="H132" s="237"/>
      <c r="I132" s="237"/>
      <c r="J132" s="159"/>
      <c r="K132" s="161">
        <v>6.3</v>
      </c>
      <c r="L132" s="159"/>
      <c r="M132" s="159"/>
      <c r="N132" s="159"/>
      <c r="O132" s="159"/>
      <c r="P132" s="159"/>
      <c r="Q132" s="159"/>
      <c r="R132" s="162"/>
      <c r="T132" s="163"/>
      <c r="U132" s="159"/>
      <c r="V132" s="159"/>
      <c r="W132" s="159"/>
      <c r="X132" s="159"/>
      <c r="Y132" s="159"/>
      <c r="Z132" s="159"/>
      <c r="AA132" s="164"/>
      <c r="AT132" s="165" t="s">
        <v>152</v>
      </c>
      <c r="AU132" s="165" t="s">
        <v>103</v>
      </c>
      <c r="AV132" s="11" t="s">
        <v>103</v>
      </c>
      <c r="AW132" s="11" t="s">
        <v>39</v>
      </c>
      <c r="AX132" s="11" t="s">
        <v>82</v>
      </c>
      <c r="AY132" s="165" t="s">
        <v>141</v>
      </c>
    </row>
    <row r="133" spans="2:65" s="1" customFormat="1" ht="31.5" customHeight="1">
      <c r="B133" s="140"/>
      <c r="C133" s="141" t="s">
        <v>173</v>
      </c>
      <c r="D133" s="141" t="s">
        <v>142</v>
      </c>
      <c r="E133" s="142" t="s">
        <v>174</v>
      </c>
      <c r="F133" s="220" t="s">
        <v>175</v>
      </c>
      <c r="G133" s="220"/>
      <c r="H133" s="220"/>
      <c r="I133" s="220"/>
      <c r="J133" s="143" t="s">
        <v>170</v>
      </c>
      <c r="K133" s="144">
        <v>2.7</v>
      </c>
      <c r="L133" s="221"/>
      <c r="M133" s="221"/>
      <c r="N133" s="221">
        <f>ROUND(L133*K133,0)</f>
        <v>0</v>
      </c>
      <c r="O133" s="221"/>
      <c r="P133" s="221"/>
      <c r="Q133" s="221"/>
      <c r="R133" s="145"/>
      <c r="T133" s="146" t="s">
        <v>5</v>
      </c>
      <c r="U133" s="43" t="s">
        <v>47</v>
      </c>
      <c r="V133" s="147">
        <v>0.54700000000000004</v>
      </c>
      <c r="W133" s="147">
        <f>V133*K133</f>
        <v>1.4769000000000001</v>
      </c>
      <c r="X133" s="147">
        <v>3.6900000000000002E-2</v>
      </c>
      <c r="Y133" s="147">
        <f>X133*K133</f>
        <v>9.963000000000001E-2</v>
      </c>
      <c r="Z133" s="147">
        <v>0</v>
      </c>
      <c r="AA133" s="148">
        <f>Z133*K133</f>
        <v>0</v>
      </c>
      <c r="AR133" s="20" t="s">
        <v>146</v>
      </c>
      <c r="AT133" s="20" t="s">
        <v>142</v>
      </c>
      <c r="AU133" s="20" t="s">
        <v>103</v>
      </c>
      <c r="AY133" s="20" t="s">
        <v>141</v>
      </c>
      <c r="BE133" s="149">
        <f>IF(U133="základní",N133,0)</f>
        <v>0</v>
      </c>
      <c r="BF133" s="149">
        <f>IF(U133="snížená",N133,0)</f>
        <v>0</v>
      </c>
      <c r="BG133" s="149">
        <f>IF(U133="zákl. přenesená",N133,0)</f>
        <v>0</v>
      </c>
      <c r="BH133" s="149">
        <f>IF(U133="sníž. přenesená",N133,0)</f>
        <v>0</v>
      </c>
      <c r="BI133" s="149">
        <f>IF(U133="nulová",N133,0)</f>
        <v>0</v>
      </c>
      <c r="BJ133" s="20" t="s">
        <v>11</v>
      </c>
      <c r="BK133" s="149">
        <f>ROUND(L133*K133,0)</f>
        <v>0</v>
      </c>
      <c r="BL133" s="20" t="s">
        <v>146</v>
      </c>
      <c r="BM133" s="20" t="s">
        <v>176</v>
      </c>
    </row>
    <row r="134" spans="2:65" s="11" customFormat="1" ht="22.5" customHeight="1">
      <c r="B134" s="158"/>
      <c r="C134" s="159"/>
      <c r="D134" s="159"/>
      <c r="E134" s="160" t="s">
        <v>5</v>
      </c>
      <c r="F134" s="236" t="s">
        <v>177</v>
      </c>
      <c r="G134" s="237"/>
      <c r="H134" s="237"/>
      <c r="I134" s="237"/>
      <c r="J134" s="159"/>
      <c r="K134" s="161">
        <v>2.7</v>
      </c>
      <c r="L134" s="159"/>
      <c r="M134" s="159"/>
      <c r="N134" s="159"/>
      <c r="O134" s="159"/>
      <c r="P134" s="159"/>
      <c r="Q134" s="159"/>
      <c r="R134" s="162"/>
      <c r="T134" s="163"/>
      <c r="U134" s="159"/>
      <c r="V134" s="159"/>
      <c r="W134" s="159"/>
      <c r="X134" s="159"/>
      <c r="Y134" s="159"/>
      <c r="Z134" s="159"/>
      <c r="AA134" s="164"/>
      <c r="AT134" s="165" t="s">
        <v>152</v>
      </c>
      <c r="AU134" s="165" t="s">
        <v>103</v>
      </c>
      <c r="AV134" s="11" t="s">
        <v>103</v>
      </c>
      <c r="AW134" s="11" t="s">
        <v>39</v>
      </c>
      <c r="AX134" s="11" t="s">
        <v>82</v>
      </c>
      <c r="AY134" s="165" t="s">
        <v>141</v>
      </c>
    </row>
    <row r="135" spans="2:65" s="1" customFormat="1" ht="31.5" customHeight="1">
      <c r="B135" s="140"/>
      <c r="C135" s="141" t="s">
        <v>178</v>
      </c>
      <c r="D135" s="141" t="s">
        <v>142</v>
      </c>
      <c r="E135" s="142" t="s">
        <v>179</v>
      </c>
      <c r="F135" s="220" t="s">
        <v>180</v>
      </c>
      <c r="G135" s="220"/>
      <c r="H135" s="220"/>
      <c r="I135" s="220"/>
      <c r="J135" s="143" t="s">
        <v>181</v>
      </c>
      <c r="K135" s="144">
        <v>28.8</v>
      </c>
      <c r="L135" s="221"/>
      <c r="M135" s="221"/>
      <c r="N135" s="221">
        <f>ROUND(L135*K135,0)</f>
        <v>0</v>
      </c>
      <c r="O135" s="221"/>
      <c r="P135" s="221"/>
      <c r="Q135" s="221"/>
      <c r="R135" s="145"/>
      <c r="T135" s="146" t="s">
        <v>5</v>
      </c>
      <c r="U135" s="43" t="s">
        <v>47</v>
      </c>
      <c r="V135" s="147">
        <v>1.548</v>
      </c>
      <c r="W135" s="147">
        <f>V135*K135</f>
        <v>44.5824</v>
      </c>
      <c r="X135" s="147">
        <v>0</v>
      </c>
      <c r="Y135" s="147">
        <f>X135*K135</f>
        <v>0</v>
      </c>
      <c r="Z135" s="147">
        <v>0</v>
      </c>
      <c r="AA135" s="148">
        <f>Z135*K135</f>
        <v>0</v>
      </c>
      <c r="AR135" s="20" t="s">
        <v>146</v>
      </c>
      <c r="AT135" s="20" t="s">
        <v>142</v>
      </c>
      <c r="AU135" s="20" t="s">
        <v>103</v>
      </c>
      <c r="AY135" s="20" t="s">
        <v>141</v>
      </c>
      <c r="BE135" s="149">
        <f>IF(U135="základní",N135,0)</f>
        <v>0</v>
      </c>
      <c r="BF135" s="149">
        <f>IF(U135="snížená",N135,0)</f>
        <v>0</v>
      </c>
      <c r="BG135" s="149">
        <f>IF(U135="zákl. přenesená",N135,0)</f>
        <v>0</v>
      </c>
      <c r="BH135" s="149">
        <f>IF(U135="sníž. přenesená",N135,0)</f>
        <v>0</v>
      </c>
      <c r="BI135" s="149">
        <f>IF(U135="nulová",N135,0)</f>
        <v>0</v>
      </c>
      <c r="BJ135" s="20" t="s">
        <v>11</v>
      </c>
      <c r="BK135" s="149">
        <f>ROUND(L135*K135,0)</f>
        <v>0</v>
      </c>
      <c r="BL135" s="20" t="s">
        <v>146</v>
      </c>
      <c r="BM135" s="20" t="s">
        <v>182</v>
      </c>
    </row>
    <row r="136" spans="2:65" s="11" customFormat="1" ht="22.5" customHeight="1">
      <c r="B136" s="158"/>
      <c r="C136" s="159"/>
      <c r="D136" s="159"/>
      <c r="E136" s="160" t="s">
        <v>5</v>
      </c>
      <c r="F136" s="236" t="s">
        <v>183</v>
      </c>
      <c r="G136" s="237"/>
      <c r="H136" s="237"/>
      <c r="I136" s="237"/>
      <c r="J136" s="159"/>
      <c r="K136" s="161">
        <v>28.8</v>
      </c>
      <c r="L136" s="159"/>
      <c r="M136" s="159"/>
      <c r="N136" s="159"/>
      <c r="O136" s="159"/>
      <c r="P136" s="159"/>
      <c r="Q136" s="159"/>
      <c r="R136" s="162"/>
      <c r="T136" s="163"/>
      <c r="U136" s="159"/>
      <c r="V136" s="159"/>
      <c r="W136" s="159"/>
      <c r="X136" s="159"/>
      <c r="Y136" s="159"/>
      <c r="Z136" s="159"/>
      <c r="AA136" s="164"/>
      <c r="AT136" s="165" t="s">
        <v>152</v>
      </c>
      <c r="AU136" s="165" t="s">
        <v>103</v>
      </c>
      <c r="AV136" s="11" t="s">
        <v>103</v>
      </c>
      <c r="AW136" s="11" t="s">
        <v>39</v>
      </c>
      <c r="AX136" s="11" t="s">
        <v>82</v>
      </c>
      <c r="AY136" s="165" t="s">
        <v>141</v>
      </c>
    </row>
    <row r="137" spans="2:65" s="1" customFormat="1" ht="31.5" customHeight="1">
      <c r="B137" s="140"/>
      <c r="C137" s="141" t="s">
        <v>184</v>
      </c>
      <c r="D137" s="141" t="s">
        <v>142</v>
      </c>
      <c r="E137" s="142" t="s">
        <v>185</v>
      </c>
      <c r="F137" s="220" t="s">
        <v>186</v>
      </c>
      <c r="G137" s="220"/>
      <c r="H137" s="220"/>
      <c r="I137" s="220"/>
      <c r="J137" s="143" t="s">
        <v>181</v>
      </c>
      <c r="K137" s="144">
        <v>45</v>
      </c>
      <c r="L137" s="221"/>
      <c r="M137" s="221"/>
      <c r="N137" s="221">
        <f>ROUND(L137*K137,0)</f>
        <v>0</v>
      </c>
      <c r="O137" s="221"/>
      <c r="P137" s="221"/>
      <c r="Q137" s="221"/>
      <c r="R137" s="145"/>
      <c r="T137" s="146" t="s">
        <v>5</v>
      </c>
      <c r="U137" s="43" t="s">
        <v>47</v>
      </c>
      <c r="V137" s="147">
        <v>9.7000000000000003E-2</v>
      </c>
      <c r="W137" s="147">
        <f>V137*K137</f>
        <v>4.3650000000000002</v>
      </c>
      <c r="X137" s="147">
        <v>0</v>
      </c>
      <c r="Y137" s="147">
        <f>X137*K137</f>
        <v>0</v>
      </c>
      <c r="Z137" s="147">
        <v>0</v>
      </c>
      <c r="AA137" s="148">
        <f>Z137*K137</f>
        <v>0</v>
      </c>
      <c r="AR137" s="20" t="s">
        <v>146</v>
      </c>
      <c r="AT137" s="20" t="s">
        <v>142</v>
      </c>
      <c r="AU137" s="20" t="s">
        <v>103</v>
      </c>
      <c r="AY137" s="20" t="s">
        <v>141</v>
      </c>
      <c r="BE137" s="149">
        <f>IF(U137="základní",N137,0)</f>
        <v>0</v>
      </c>
      <c r="BF137" s="149">
        <f>IF(U137="snížená",N137,0)</f>
        <v>0</v>
      </c>
      <c r="BG137" s="149">
        <f>IF(U137="zákl. přenesená",N137,0)</f>
        <v>0</v>
      </c>
      <c r="BH137" s="149">
        <f>IF(U137="sníž. přenesená",N137,0)</f>
        <v>0</v>
      </c>
      <c r="BI137" s="149">
        <f>IF(U137="nulová",N137,0)</f>
        <v>0</v>
      </c>
      <c r="BJ137" s="20" t="s">
        <v>11</v>
      </c>
      <c r="BK137" s="149">
        <f>ROUND(L137*K137,0)</f>
        <v>0</v>
      </c>
      <c r="BL137" s="20" t="s">
        <v>146</v>
      </c>
      <c r="BM137" s="20" t="s">
        <v>187</v>
      </c>
    </row>
    <row r="138" spans="2:65" s="11" customFormat="1" ht="22.5" customHeight="1">
      <c r="B138" s="158"/>
      <c r="C138" s="159"/>
      <c r="D138" s="159"/>
      <c r="E138" s="160" t="s">
        <v>5</v>
      </c>
      <c r="F138" s="236" t="s">
        <v>188</v>
      </c>
      <c r="G138" s="237"/>
      <c r="H138" s="237"/>
      <c r="I138" s="237"/>
      <c r="J138" s="159"/>
      <c r="K138" s="161">
        <v>45</v>
      </c>
      <c r="L138" s="159"/>
      <c r="M138" s="159"/>
      <c r="N138" s="159"/>
      <c r="O138" s="159"/>
      <c r="P138" s="159"/>
      <c r="Q138" s="159"/>
      <c r="R138" s="162"/>
      <c r="T138" s="163"/>
      <c r="U138" s="159"/>
      <c r="V138" s="159"/>
      <c r="W138" s="159"/>
      <c r="X138" s="159"/>
      <c r="Y138" s="159"/>
      <c r="Z138" s="159"/>
      <c r="AA138" s="164"/>
      <c r="AT138" s="165" t="s">
        <v>152</v>
      </c>
      <c r="AU138" s="165" t="s">
        <v>103</v>
      </c>
      <c r="AV138" s="11" t="s">
        <v>103</v>
      </c>
      <c r="AW138" s="11" t="s">
        <v>39</v>
      </c>
      <c r="AX138" s="11" t="s">
        <v>11</v>
      </c>
      <c r="AY138" s="165" t="s">
        <v>141</v>
      </c>
    </row>
    <row r="139" spans="2:65" s="1" customFormat="1" ht="31.5" customHeight="1">
      <c r="B139" s="140"/>
      <c r="C139" s="141" t="s">
        <v>27</v>
      </c>
      <c r="D139" s="141" t="s">
        <v>142</v>
      </c>
      <c r="E139" s="142" t="s">
        <v>189</v>
      </c>
      <c r="F139" s="220" t="s">
        <v>190</v>
      </c>
      <c r="G139" s="220"/>
      <c r="H139" s="220"/>
      <c r="I139" s="220"/>
      <c r="J139" s="143" t="s">
        <v>181</v>
      </c>
      <c r="K139" s="144">
        <v>1</v>
      </c>
      <c r="L139" s="221"/>
      <c r="M139" s="221"/>
      <c r="N139" s="221">
        <f>ROUND(L139*K139,0)</f>
        <v>0</v>
      </c>
      <c r="O139" s="221"/>
      <c r="P139" s="221"/>
      <c r="Q139" s="221"/>
      <c r="R139" s="145"/>
      <c r="T139" s="146" t="s">
        <v>5</v>
      </c>
      <c r="U139" s="43" t="s">
        <v>47</v>
      </c>
      <c r="V139" s="147">
        <v>16.001999999999999</v>
      </c>
      <c r="W139" s="147">
        <f>V139*K139</f>
        <v>16.001999999999999</v>
      </c>
      <c r="X139" s="147">
        <v>0</v>
      </c>
      <c r="Y139" s="147">
        <f>X139*K139</f>
        <v>0</v>
      </c>
      <c r="Z139" s="147">
        <v>0</v>
      </c>
      <c r="AA139" s="148">
        <f>Z139*K139</f>
        <v>0</v>
      </c>
      <c r="AR139" s="20" t="s">
        <v>146</v>
      </c>
      <c r="AT139" s="20" t="s">
        <v>142</v>
      </c>
      <c r="AU139" s="20" t="s">
        <v>103</v>
      </c>
      <c r="AY139" s="20" t="s">
        <v>141</v>
      </c>
      <c r="BE139" s="149">
        <f>IF(U139="základní",N139,0)</f>
        <v>0</v>
      </c>
      <c r="BF139" s="149">
        <f>IF(U139="snížená",N139,0)</f>
        <v>0</v>
      </c>
      <c r="BG139" s="149">
        <f>IF(U139="zákl. přenesená",N139,0)</f>
        <v>0</v>
      </c>
      <c r="BH139" s="149">
        <f>IF(U139="sníž. přenesená",N139,0)</f>
        <v>0</v>
      </c>
      <c r="BI139" s="149">
        <f>IF(U139="nulová",N139,0)</f>
        <v>0</v>
      </c>
      <c r="BJ139" s="20" t="s">
        <v>11</v>
      </c>
      <c r="BK139" s="149">
        <f>ROUND(L139*K139,0)</f>
        <v>0</v>
      </c>
      <c r="BL139" s="20" t="s">
        <v>146</v>
      </c>
      <c r="BM139" s="20" t="s">
        <v>191</v>
      </c>
    </row>
    <row r="140" spans="2:65" s="1" customFormat="1" ht="31.5" customHeight="1">
      <c r="B140" s="140"/>
      <c r="C140" s="141" t="s">
        <v>192</v>
      </c>
      <c r="D140" s="141" t="s">
        <v>142</v>
      </c>
      <c r="E140" s="142" t="s">
        <v>193</v>
      </c>
      <c r="F140" s="220" t="s">
        <v>194</v>
      </c>
      <c r="G140" s="220"/>
      <c r="H140" s="220"/>
      <c r="I140" s="220"/>
      <c r="J140" s="143" t="s">
        <v>181</v>
      </c>
      <c r="K140" s="144">
        <v>246</v>
      </c>
      <c r="L140" s="221"/>
      <c r="M140" s="221"/>
      <c r="N140" s="221">
        <f>ROUND(L140*K140,0)</f>
        <v>0</v>
      </c>
      <c r="O140" s="221"/>
      <c r="P140" s="221"/>
      <c r="Q140" s="221"/>
      <c r="R140" s="145"/>
      <c r="T140" s="146" t="s">
        <v>5</v>
      </c>
      <c r="U140" s="43" t="s">
        <v>47</v>
      </c>
      <c r="V140" s="147">
        <v>0.82499999999999996</v>
      </c>
      <c r="W140" s="147">
        <f>V140*K140</f>
        <v>202.95</v>
      </c>
      <c r="X140" s="147">
        <v>0</v>
      </c>
      <c r="Y140" s="147">
        <f>X140*K140</f>
        <v>0</v>
      </c>
      <c r="Z140" s="147">
        <v>0</v>
      </c>
      <c r="AA140" s="148">
        <f>Z140*K140</f>
        <v>0</v>
      </c>
      <c r="AR140" s="20" t="s">
        <v>146</v>
      </c>
      <c r="AT140" s="20" t="s">
        <v>142</v>
      </c>
      <c r="AU140" s="20" t="s">
        <v>103</v>
      </c>
      <c r="AY140" s="20" t="s">
        <v>141</v>
      </c>
      <c r="BE140" s="149">
        <f>IF(U140="základní",N140,0)</f>
        <v>0</v>
      </c>
      <c r="BF140" s="149">
        <f>IF(U140="snížená",N140,0)</f>
        <v>0</v>
      </c>
      <c r="BG140" s="149">
        <f>IF(U140="zákl. přenesená",N140,0)</f>
        <v>0</v>
      </c>
      <c r="BH140" s="149">
        <f>IF(U140="sníž. přenesená",N140,0)</f>
        <v>0</v>
      </c>
      <c r="BI140" s="149">
        <f>IF(U140="nulová",N140,0)</f>
        <v>0</v>
      </c>
      <c r="BJ140" s="20" t="s">
        <v>11</v>
      </c>
      <c r="BK140" s="149">
        <f>ROUND(L140*K140,0)</f>
        <v>0</v>
      </c>
      <c r="BL140" s="20" t="s">
        <v>146</v>
      </c>
      <c r="BM140" s="20" t="s">
        <v>195</v>
      </c>
    </row>
    <row r="141" spans="2:65" s="10" customFormat="1" ht="22.5" customHeight="1">
      <c r="B141" s="150"/>
      <c r="C141" s="151"/>
      <c r="D141" s="151"/>
      <c r="E141" s="152" t="s">
        <v>5</v>
      </c>
      <c r="F141" s="240" t="s">
        <v>196</v>
      </c>
      <c r="G141" s="241"/>
      <c r="H141" s="241"/>
      <c r="I141" s="241"/>
      <c r="J141" s="151"/>
      <c r="K141" s="153" t="s">
        <v>5</v>
      </c>
      <c r="L141" s="151"/>
      <c r="M141" s="151"/>
      <c r="N141" s="151"/>
      <c r="O141" s="151"/>
      <c r="P141" s="151"/>
      <c r="Q141" s="151"/>
      <c r="R141" s="154"/>
      <c r="T141" s="155"/>
      <c r="U141" s="151"/>
      <c r="V141" s="151"/>
      <c r="W141" s="151"/>
      <c r="X141" s="151"/>
      <c r="Y141" s="151"/>
      <c r="Z141" s="151"/>
      <c r="AA141" s="156"/>
      <c r="AT141" s="157" t="s">
        <v>152</v>
      </c>
      <c r="AU141" s="157" t="s">
        <v>103</v>
      </c>
      <c r="AV141" s="10" t="s">
        <v>11</v>
      </c>
      <c r="AW141" s="10" t="s">
        <v>39</v>
      </c>
      <c r="AX141" s="10" t="s">
        <v>82</v>
      </c>
      <c r="AY141" s="157" t="s">
        <v>141</v>
      </c>
    </row>
    <row r="142" spans="2:65" s="11" customFormat="1" ht="22.5" customHeight="1">
      <c r="B142" s="158"/>
      <c r="C142" s="159"/>
      <c r="D142" s="159"/>
      <c r="E142" s="160" t="s">
        <v>5</v>
      </c>
      <c r="F142" s="238" t="s">
        <v>197</v>
      </c>
      <c r="G142" s="239"/>
      <c r="H142" s="239"/>
      <c r="I142" s="239"/>
      <c r="J142" s="159"/>
      <c r="K142" s="161">
        <v>216</v>
      </c>
      <c r="L142" s="159"/>
      <c r="M142" s="159"/>
      <c r="N142" s="159"/>
      <c r="O142" s="159"/>
      <c r="P142" s="159"/>
      <c r="Q142" s="159"/>
      <c r="R142" s="162"/>
      <c r="T142" s="163"/>
      <c r="U142" s="159"/>
      <c r="V142" s="159"/>
      <c r="W142" s="159"/>
      <c r="X142" s="159"/>
      <c r="Y142" s="159"/>
      <c r="Z142" s="159"/>
      <c r="AA142" s="164"/>
      <c r="AT142" s="165" t="s">
        <v>152</v>
      </c>
      <c r="AU142" s="165" t="s">
        <v>103</v>
      </c>
      <c r="AV142" s="11" t="s">
        <v>103</v>
      </c>
      <c r="AW142" s="11" t="s">
        <v>39</v>
      </c>
      <c r="AX142" s="11" t="s">
        <v>82</v>
      </c>
      <c r="AY142" s="165" t="s">
        <v>141</v>
      </c>
    </row>
    <row r="143" spans="2:65" s="10" customFormat="1" ht="22.5" customHeight="1">
      <c r="B143" s="150"/>
      <c r="C143" s="151"/>
      <c r="D143" s="151"/>
      <c r="E143" s="152" t="s">
        <v>5</v>
      </c>
      <c r="F143" s="242" t="s">
        <v>198</v>
      </c>
      <c r="G143" s="243"/>
      <c r="H143" s="243"/>
      <c r="I143" s="243"/>
      <c r="J143" s="151"/>
      <c r="K143" s="153" t="s">
        <v>5</v>
      </c>
      <c r="L143" s="151"/>
      <c r="M143" s="151"/>
      <c r="N143" s="151"/>
      <c r="O143" s="151"/>
      <c r="P143" s="151"/>
      <c r="Q143" s="151"/>
      <c r="R143" s="154"/>
      <c r="T143" s="155"/>
      <c r="U143" s="151"/>
      <c r="V143" s="151"/>
      <c r="W143" s="151"/>
      <c r="X143" s="151"/>
      <c r="Y143" s="151"/>
      <c r="Z143" s="151"/>
      <c r="AA143" s="156"/>
      <c r="AT143" s="157" t="s">
        <v>152</v>
      </c>
      <c r="AU143" s="157" t="s">
        <v>103</v>
      </c>
      <c r="AV143" s="10" t="s">
        <v>11</v>
      </c>
      <c r="AW143" s="10" t="s">
        <v>39</v>
      </c>
      <c r="AX143" s="10" t="s">
        <v>82</v>
      </c>
      <c r="AY143" s="157" t="s">
        <v>141</v>
      </c>
    </row>
    <row r="144" spans="2:65" s="11" customFormat="1" ht="22.5" customHeight="1">
      <c r="B144" s="158"/>
      <c r="C144" s="159"/>
      <c r="D144" s="159"/>
      <c r="E144" s="160" t="s">
        <v>5</v>
      </c>
      <c r="F144" s="238" t="s">
        <v>199</v>
      </c>
      <c r="G144" s="239"/>
      <c r="H144" s="239"/>
      <c r="I144" s="239"/>
      <c r="J144" s="159"/>
      <c r="K144" s="161">
        <v>30</v>
      </c>
      <c r="L144" s="159"/>
      <c r="M144" s="159"/>
      <c r="N144" s="159"/>
      <c r="O144" s="159"/>
      <c r="P144" s="159"/>
      <c r="Q144" s="159"/>
      <c r="R144" s="162"/>
      <c r="T144" s="163"/>
      <c r="U144" s="159"/>
      <c r="V144" s="159"/>
      <c r="W144" s="159"/>
      <c r="X144" s="159"/>
      <c r="Y144" s="159"/>
      <c r="Z144" s="159"/>
      <c r="AA144" s="164"/>
      <c r="AT144" s="165" t="s">
        <v>152</v>
      </c>
      <c r="AU144" s="165" t="s">
        <v>103</v>
      </c>
      <c r="AV144" s="11" t="s">
        <v>103</v>
      </c>
      <c r="AW144" s="11" t="s">
        <v>39</v>
      </c>
      <c r="AX144" s="11" t="s">
        <v>82</v>
      </c>
      <c r="AY144" s="165" t="s">
        <v>141</v>
      </c>
    </row>
    <row r="145" spans="2:65" s="12" customFormat="1" ht="22.5" customHeight="1">
      <c r="B145" s="166"/>
      <c r="C145" s="167"/>
      <c r="D145" s="167"/>
      <c r="E145" s="168" t="s">
        <v>5</v>
      </c>
      <c r="F145" s="244" t="s">
        <v>200</v>
      </c>
      <c r="G145" s="245"/>
      <c r="H145" s="245"/>
      <c r="I145" s="245"/>
      <c r="J145" s="167"/>
      <c r="K145" s="169">
        <v>246</v>
      </c>
      <c r="L145" s="167"/>
      <c r="M145" s="167"/>
      <c r="N145" s="167"/>
      <c r="O145" s="167"/>
      <c r="P145" s="167"/>
      <c r="Q145" s="167"/>
      <c r="R145" s="170"/>
      <c r="T145" s="171"/>
      <c r="U145" s="167"/>
      <c r="V145" s="167"/>
      <c r="W145" s="167"/>
      <c r="X145" s="167"/>
      <c r="Y145" s="167"/>
      <c r="Z145" s="167"/>
      <c r="AA145" s="172"/>
      <c r="AT145" s="173" t="s">
        <v>152</v>
      </c>
      <c r="AU145" s="173" t="s">
        <v>103</v>
      </c>
      <c r="AV145" s="12" t="s">
        <v>146</v>
      </c>
      <c r="AW145" s="12" t="s">
        <v>39</v>
      </c>
      <c r="AX145" s="12" t="s">
        <v>11</v>
      </c>
      <c r="AY145" s="173" t="s">
        <v>141</v>
      </c>
    </row>
    <row r="146" spans="2:65" s="1" customFormat="1" ht="31.5" customHeight="1">
      <c r="B146" s="140"/>
      <c r="C146" s="141" t="s">
        <v>201</v>
      </c>
      <c r="D146" s="141" t="s">
        <v>142</v>
      </c>
      <c r="E146" s="142" t="s">
        <v>202</v>
      </c>
      <c r="F146" s="220" t="s">
        <v>203</v>
      </c>
      <c r="G146" s="220"/>
      <c r="H146" s="220"/>
      <c r="I146" s="220"/>
      <c r="J146" s="143" t="s">
        <v>181</v>
      </c>
      <c r="K146" s="144">
        <v>246</v>
      </c>
      <c r="L146" s="221"/>
      <c r="M146" s="221"/>
      <c r="N146" s="221">
        <f>ROUND(L146*K146,0)</f>
        <v>0</v>
      </c>
      <c r="O146" s="221"/>
      <c r="P146" s="221"/>
      <c r="Q146" s="221"/>
      <c r="R146" s="145"/>
      <c r="T146" s="146" t="s">
        <v>5</v>
      </c>
      <c r="U146" s="43" t="s">
        <v>47</v>
      </c>
      <c r="V146" s="147">
        <v>0.1</v>
      </c>
      <c r="W146" s="147">
        <f>V146*K146</f>
        <v>24.6</v>
      </c>
      <c r="X146" s="147">
        <v>0</v>
      </c>
      <c r="Y146" s="147">
        <f>X146*K146</f>
        <v>0</v>
      </c>
      <c r="Z146" s="147">
        <v>0</v>
      </c>
      <c r="AA146" s="148">
        <f>Z146*K146</f>
        <v>0</v>
      </c>
      <c r="AR146" s="20" t="s">
        <v>146</v>
      </c>
      <c r="AT146" s="20" t="s">
        <v>142</v>
      </c>
      <c r="AU146" s="20" t="s">
        <v>103</v>
      </c>
      <c r="AY146" s="20" t="s">
        <v>141</v>
      </c>
      <c r="BE146" s="149">
        <f>IF(U146="základní",N146,0)</f>
        <v>0</v>
      </c>
      <c r="BF146" s="149">
        <f>IF(U146="snížená",N146,0)</f>
        <v>0</v>
      </c>
      <c r="BG146" s="149">
        <f>IF(U146="zákl. přenesená",N146,0)</f>
        <v>0</v>
      </c>
      <c r="BH146" s="149">
        <f>IF(U146="sníž. přenesená",N146,0)</f>
        <v>0</v>
      </c>
      <c r="BI146" s="149">
        <f>IF(U146="nulová",N146,0)</f>
        <v>0</v>
      </c>
      <c r="BJ146" s="20" t="s">
        <v>11</v>
      </c>
      <c r="BK146" s="149">
        <f>ROUND(L146*K146,0)</f>
        <v>0</v>
      </c>
      <c r="BL146" s="20" t="s">
        <v>146</v>
      </c>
      <c r="BM146" s="20" t="s">
        <v>204</v>
      </c>
    </row>
    <row r="147" spans="2:65" s="1" customFormat="1" ht="31.5" customHeight="1">
      <c r="B147" s="140"/>
      <c r="C147" s="141" t="s">
        <v>205</v>
      </c>
      <c r="D147" s="141" t="s">
        <v>142</v>
      </c>
      <c r="E147" s="142" t="s">
        <v>206</v>
      </c>
      <c r="F147" s="220" t="s">
        <v>207</v>
      </c>
      <c r="G147" s="220"/>
      <c r="H147" s="220"/>
      <c r="I147" s="220"/>
      <c r="J147" s="143" t="s">
        <v>181</v>
      </c>
      <c r="K147" s="144">
        <v>18</v>
      </c>
      <c r="L147" s="221"/>
      <c r="M147" s="221"/>
      <c r="N147" s="221">
        <f>ROUND(L147*K147,0)</f>
        <v>0</v>
      </c>
      <c r="O147" s="221"/>
      <c r="P147" s="221"/>
      <c r="Q147" s="221"/>
      <c r="R147" s="145"/>
      <c r="T147" s="146" t="s">
        <v>5</v>
      </c>
      <c r="U147" s="43" t="s">
        <v>47</v>
      </c>
      <c r="V147" s="147">
        <v>3.36</v>
      </c>
      <c r="W147" s="147">
        <f>V147*K147</f>
        <v>60.48</v>
      </c>
      <c r="X147" s="147">
        <v>0</v>
      </c>
      <c r="Y147" s="147">
        <f>X147*K147</f>
        <v>0</v>
      </c>
      <c r="Z147" s="147">
        <v>0</v>
      </c>
      <c r="AA147" s="148">
        <f>Z147*K147</f>
        <v>0</v>
      </c>
      <c r="AR147" s="20" t="s">
        <v>146</v>
      </c>
      <c r="AT147" s="20" t="s">
        <v>142</v>
      </c>
      <c r="AU147" s="20" t="s">
        <v>103</v>
      </c>
      <c r="AY147" s="20" t="s">
        <v>141</v>
      </c>
      <c r="BE147" s="149">
        <f>IF(U147="základní",N147,0)</f>
        <v>0</v>
      </c>
      <c r="BF147" s="149">
        <f>IF(U147="snížená",N147,0)</f>
        <v>0</v>
      </c>
      <c r="BG147" s="149">
        <f>IF(U147="zákl. přenesená",N147,0)</f>
        <v>0</v>
      </c>
      <c r="BH147" s="149">
        <f>IF(U147="sníž. přenesená",N147,0)</f>
        <v>0</v>
      </c>
      <c r="BI147" s="149">
        <f>IF(U147="nulová",N147,0)</f>
        <v>0</v>
      </c>
      <c r="BJ147" s="20" t="s">
        <v>11</v>
      </c>
      <c r="BK147" s="149">
        <f>ROUND(L147*K147,0)</f>
        <v>0</v>
      </c>
      <c r="BL147" s="20" t="s">
        <v>146</v>
      </c>
      <c r="BM147" s="20" t="s">
        <v>208</v>
      </c>
    </row>
    <row r="148" spans="2:65" s="10" customFormat="1" ht="22.5" customHeight="1">
      <c r="B148" s="150"/>
      <c r="C148" s="151"/>
      <c r="D148" s="151"/>
      <c r="E148" s="152" t="s">
        <v>5</v>
      </c>
      <c r="F148" s="240" t="s">
        <v>209</v>
      </c>
      <c r="G148" s="241"/>
      <c r="H148" s="241"/>
      <c r="I148" s="241"/>
      <c r="J148" s="151"/>
      <c r="K148" s="153" t="s">
        <v>5</v>
      </c>
      <c r="L148" s="151"/>
      <c r="M148" s="151"/>
      <c r="N148" s="151"/>
      <c r="O148" s="151"/>
      <c r="P148" s="151"/>
      <c r="Q148" s="151"/>
      <c r="R148" s="154"/>
      <c r="T148" s="155"/>
      <c r="U148" s="151"/>
      <c r="V148" s="151"/>
      <c r="W148" s="151"/>
      <c r="X148" s="151"/>
      <c r="Y148" s="151"/>
      <c r="Z148" s="151"/>
      <c r="AA148" s="156"/>
      <c r="AT148" s="157" t="s">
        <v>152</v>
      </c>
      <c r="AU148" s="157" t="s">
        <v>103</v>
      </c>
      <c r="AV148" s="10" t="s">
        <v>11</v>
      </c>
      <c r="AW148" s="10" t="s">
        <v>39</v>
      </c>
      <c r="AX148" s="10" t="s">
        <v>82</v>
      </c>
      <c r="AY148" s="157" t="s">
        <v>141</v>
      </c>
    </row>
    <row r="149" spans="2:65" s="11" customFormat="1" ht="22.5" customHeight="1">
      <c r="B149" s="158"/>
      <c r="C149" s="159"/>
      <c r="D149" s="159"/>
      <c r="E149" s="160" t="s">
        <v>5</v>
      </c>
      <c r="F149" s="238" t="s">
        <v>210</v>
      </c>
      <c r="G149" s="239"/>
      <c r="H149" s="239"/>
      <c r="I149" s="239"/>
      <c r="J149" s="159"/>
      <c r="K149" s="161">
        <v>18</v>
      </c>
      <c r="L149" s="159"/>
      <c r="M149" s="159"/>
      <c r="N149" s="159"/>
      <c r="O149" s="159"/>
      <c r="P149" s="159"/>
      <c r="Q149" s="159"/>
      <c r="R149" s="162"/>
      <c r="T149" s="163"/>
      <c r="U149" s="159"/>
      <c r="V149" s="159"/>
      <c r="W149" s="159"/>
      <c r="X149" s="159"/>
      <c r="Y149" s="159"/>
      <c r="Z149" s="159"/>
      <c r="AA149" s="164"/>
      <c r="AT149" s="165" t="s">
        <v>152</v>
      </c>
      <c r="AU149" s="165" t="s">
        <v>103</v>
      </c>
      <c r="AV149" s="11" t="s">
        <v>103</v>
      </c>
      <c r="AW149" s="11" t="s">
        <v>39</v>
      </c>
      <c r="AX149" s="11" t="s">
        <v>82</v>
      </c>
      <c r="AY149" s="165" t="s">
        <v>141</v>
      </c>
    </row>
    <row r="150" spans="2:65" s="1" customFormat="1" ht="31.5" customHeight="1">
      <c r="B150" s="140"/>
      <c r="C150" s="141" t="s">
        <v>211</v>
      </c>
      <c r="D150" s="141" t="s">
        <v>142</v>
      </c>
      <c r="E150" s="142" t="s">
        <v>212</v>
      </c>
      <c r="F150" s="220" t="s">
        <v>213</v>
      </c>
      <c r="G150" s="220"/>
      <c r="H150" s="220"/>
      <c r="I150" s="220"/>
      <c r="J150" s="143" t="s">
        <v>181</v>
      </c>
      <c r="K150" s="144">
        <v>18</v>
      </c>
      <c r="L150" s="221"/>
      <c r="M150" s="221"/>
      <c r="N150" s="221">
        <f>ROUND(L150*K150,0)</f>
        <v>0</v>
      </c>
      <c r="O150" s="221"/>
      <c r="P150" s="221"/>
      <c r="Q150" s="221"/>
      <c r="R150" s="145"/>
      <c r="T150" s="146" t="s">
        <v>5</v>
      </c>
      <c r="U150" s="43" t="s">
        <v>47</v>
      </c>
      <c r="V150" s="147">
        <v>0.70599999999999996</v>
      </c>
      <c r="W150" s="147">
        <f>V150*K150</f>
        <v>12.707999999999998</v>
      </c>
      <c r="X150" s="147">
        <v>0</v>
      </c>
      <c r="Y150" s="147">
        <f>X150*K150</f>
        <v>0</v>
      </c>
      <c r="Z150" s="147">
        <v>0</v>
      </c>
      <c r="AA150" s="148">
        <f>Z150*K150</f>
        <v>0</v>
      </c>
      <c r="AR150" s="20" t="s">
        <v>146</v>
      </c>
      <c r="AT150" s="20" t="s">
        <v>142</v>
      </c>
      <c r="AU150" s="20" t="s">
        <v>103</v>
      </c>
      <c r="AY150" s="20" t="s">
        <v>141</v>
      </c>
      <c r="BE150" s="149">
        <f>IF(U150="základní",N150,0)</f>
        <v>0</v>
      </c>
      <c r="BF150" s="149">
        <f>IF(U150="snížená",N150,0)</f>
        <v>0</v>
      </c>
      <c r="BG150" s="149">
        <f>IF(U150="zákl. přenesená",N150,0)</f>
        <v>0</v>
      </c>
      <c r="BH150" s="149">
        <f>IF(U150="sníž. přenesená",N150,0)</f>
        <v>0</v>
      </c>
      <c r="BI150" s="149">
        <f>IF(U150="nulová",N150,0)</f>
        <v>0</v>
      </c>
      <c r="BJ150" s="20" t="s">
        <v>11</v>
      </c>
      <c r="BK150" s="149">
        <f>ROUND(L150*K150,0)</f>
        <v>0</v>
      </c>
      <c r="BL150" s="20" t="s">
        <v>146</v>
      </c>
      <c r="BM150" s="20" t="s">
        <v>214</v>
      </c>
    </row>
    <row r="151" spans="2:65" s="1" customFormat="1" ht="31.5" customHeight="1">
      <c r="B151" s="140"/>
      <c r="C151" s="141" t="s">
        <v>12</v>
      </c>
      <c r="D151" s="141" t="s">
        <v>142</v>
      </c>
      <c r="E151" s="142" t="s">
        <v>215</v>
      </c>
      <c r="F151" s="220" t="s">
        <v>216</v>
      </c>
      <c r="G151" s="220"/>
      <c r="H151" s="220"/>
      <c r="I151" s="220"/>
      <c r="J151" s="143" t="s">
        <v>170</v>
      </c>
      <c r="K151" s="144">
        <v>44</v>
      </c>
      <c r="L151" s="221"/>
      <c r="M151" s="221"/>
      <c r="N151" s="221">
        <f>ROUND(L151*K151,0)</f>
        <v>0</v>
      </c>
      <c r="O151" s="221"/>
      <c r="P151" s="221"/>
      <c r="Q151" s="221"/>
      <c r="R151" s="145"/>
      <c r="T151" s="146" t="s">
        <v>5</v>
      </c>
      <c r="U151" s="43" t="s">
        <v>47</v>
      </c>
      <c r="V151" s="147">
        <v>1.54</v>
      </c>
      <c r="W151" s="147">
        <f>V151*K151</f>
        <v>67.760000000000005</v>
      </c>
      <c r="X151" s="147">
        <v>0</v>
      </c>
      <c r="Y151" s="147">
        <f>X151*K151</f>
        <v>0</v>
      </c>
      <c r="Z151" s="147">
        <v>0</v>
      </c>
      <c r="AA151" s="148">
        <f>Z151*K151</f>
        <v>0</v>
      </c>
      <c r="AR151" s="20" t="s">
        <v>146</v>
      </c>
      <c r="AT151" s="20" t="s">
        <v>142</v>
      </c>
      <c r="AU151" s="20" t="s">
        <v>103</v>
      </c>
      <c r="AY151" s="20" t="s">
        <v>141</v>
      </c>
      <c r="BE151" s="149">
        <f>IF(U151="základní",N151,0)</f>
        <v>0</v>
      </c>
      <c r="BF151" s="149">
        <f>IF(U151="snížená",N151,0)</f>
        <v>0</v>
      </c>
      <c r="BG151" s="149">
        <f>IF(U151="zákl. přenesená",N151,0)</f>
        <v>0</v>
      </c>
      <c r="BH151" s="149">
        <f>IF(U151="sníž. přenesená",N151,0)</f>
        <v>0</v>
      </c>
      <c r="BI151" s="149">
        <f>IF(U151="nulová",N151,0)</f>
        <v>0</v>
      </c>
      <c r="BJ151" s="20" t="s">
        <v>11</v>
      </c>
      <c r="BK151" s="149">
        <f>ROUND(L151*K151,0)</f>
        <v>0</v>
      </c>
      <c r="BL151" s="20" t="s">
        <v>146</v>
      </c>
      <c r="BM151" s="20" t="s">
        <v>217</v>
      </c>
    </row>
    <row r="152" spans="2:65" s="1" customFormat="1" ht="31.5" customHeight="1">
      <c r="B152" s="140"/>
      <c r="C152" s="141" t="s">
        <v>218</v>
      </c>
      <c r="D152" s="141" t="s">
        <v>142</v>
      </c>
      <c r="E152" s="142" t="s">
        <v>219</v>
      </c>
      <c r="F152" s="220" t="s">
        <v>220</v>
      </c>
      <c r="G152" s="220"/>
      <c r="H152" s="220"/>
      <c r="I152" s="220"/>
      <c r="J152" s="143" t="s">
        <v>145</v>
      </c>
      <c r="K152" s="144">
        <v>480</v>
      </c>
      <c r="L152" s="221"/>
      <c r="M152" s="221"/>
      <c r="N152" s="221">
        <f>ROUND(L152*K152,0)</f>
        <v>0</v>
      </c>
      <c r="O152" s="221"/>
      <c r="P152" s="221"/>
      <c r="Q152" s="221"/>
      <c r="R152" s="145"/>
      <c r="T152" s="146" t="s">
        <v>5</v>
      </c>
      <c r="U152" s="43" t="s">
        <v>47</v>
      </c>
      <c r="V152" s="147">
        <v>0.23599999999999999</v>
      </c>
      <c r="W152" s="147">
        <f>V152*K152</f>
        <v>113.28</v>
      </c>
      <c r="X152" s="147">
        <v>8.4000000000000003E-4</v>
      </c>
      <c r="Y152" s="147">
        <f>X152*K152</f>
        <v>0.4032</v>
      </c>
      <c r="Z152" s="147">
        <v>0</v>
      </c>
      <c r="AA152" s="148">
        <f>Z152*K152</f>
        <v>0</v>
      </c>
      <c r="AR152" s="20" t="s">
        <v>146</v>
      </c>
      <c r="AT152" s="20" t="s">
        <v>142</v>
      </c>
      <c r="AU152" s="20" t="s">
        <v>103</v>
      </c>
      <c r="AY152" s="20" t="s">
        <v>141</v>
      </c>
      <c r="BE152" s="149">
        <f>IF(U152="základní",N152,0)</f>
        <v>0</v>
      </c>
      <c r="BF152" s="149">
        <f>IF(U152="snížená",N152,0)</f>
        <v>0</v>
      </c>
      <c r="BG152" s="149">
        <f>IF(U152="zákl. přenesená",N152,0)</f>
        <v>0</v>
      </c>
      <c r="BH152" s="149">
        <f>IF(U152="sníž. přenesená",N152,0)</f>
        <v>0</v>
      </c>
      <c r="BI152" s="149">
        <f>IF(U152="nulová",N152,0)</f>
        <v>0</v>
      </c>
      <c r="BJ152" s="20" t="s">
        <v>11</v>
      </c>
      <c r="BK152" s="149">
        <f>ROUND(L152*K152,0)</f>
        <v>0</v>
      </c>
      <c r="BL152" s="20" t="s">
        <v>146</v>
      </c>
      <c r="BM152" s="20" t="s">
        <v>221</v>
      </c>
    </row>
    <row r="153" spans="2:65" s="11" customFormat="1" ht="22.5" customHeight="1">
      <c r="B153" s="158"/>
      <c r="C153" s="159"/>
      <c r="D153" s="159"/>
      <c r="E153" s="160" t="s">
        <v>5</v>
      </c>
      <c r="F153" s="236" t="s">
        <v>222</v>
      </c>
      <c r="G153" s="237"/>
      <c r="H153" s="237"/>
      <c r="I153" s="237"/>
      <c r="J153" s="159"/>
      <c r="K153" s="161">
        <v>480</v>
      </c>
      <c r="L153" s="159"/>
      <c r="M153" s="159"/>
      <c r="N153" s="159"/>
      <c r="O153" s="159"/>
      <c r="P153" s="159"/>
      <c r="Q153" s="159"/>
      <c r="R153" s="162"/>
      <c r="T153" s="163"/>
      <c r="U153" s="159"/>
      <c r="V153" s="159"/>
      <c r="W153" s="159"/>
      <c r="X153" s="159"/>
      <c r="Y153" s="159"/>
      <c r="Z153" s="159"/>
      <c r="AA153" s="164"/>
      <c r="AT153" s="165" t="s">
        <v>152</v>
      </c>
      <c r="AU153" s="165" t="s">
        <v>103</v>
      </c>
      <c r="AV153" s="11" t="s">
        <v>103</v>
      </c>
      <c r="AW153" s="11" t="s">
        <v>39</v>
      </c>
      <c r="AX153" s="11" t="s">
        <v>11</v>
      </c>
      <c r="AY153" s="165" t="s">
        <v>141</v>
      </c>
    </row>
    <row r="154" spans="2:65" s="1" customFormat="1" ht="31.5" customHeight="1">
      <c r="B154" s="140"/>
      <c r="C154" s="141" t="s">
        <v>223</v>
      </c>
      <c r="D154" s="141" t="s">
        <v>142</v>
      </c>
      <c r="E154" s="142" t="s">
        <v>224</v>
      </c>
      <c r="F154" s="220" t="s">
        <v>225</v>
      </c>
      <c r="G154" s="220"/>
      <c r="H154" s="220"/>
      <c r="I154" s="220"/>
      <c r="J154" s="143" t="s">
        <v>145</v>
      </c>
      <c r="K154" s="144">
        <v>480</v>
      </c>
      <c r="L154" s="221"/>
      <c r="M154" s="221"/>
      <c r="N154" s="221">
        <f>ROUND(L154*K154,0)</f>
        <v>0</v>
      </c>
      <c r="O154" s="221"/>
      <c r="P154" s="221"/>
      <c r="Q154" s="221"/>
      <c r="R154" s="145"/>
      <c r="T154" s="146" t="s">
        <v>5</v>
      </c>
      <c r="U154" s="43" t="s">
        <v>47</v>
      </c>
      <c r="V154" s="147">
        <v>7.0000000000000007E-2</v>
      </c>
      <c r="W154" s="147">
        <f>V154*K154</f>
        <v>33.6</v>
      </c>
      <c r="X154" s="147">
        <v>0</v>
      </c>
      <c r="Y154" s="147">
        <f>X154*K154</f>
        <v>0</v>
      </c>
      <c r="Z154" s="147">
        <v>0</v>
      </c>
      <c r="AA154" s="148">
        <f>Z154*K154</f>
        <v>0</v>
      </c>
      <c r="AR154" s="20" t="s">
        <v>146</v>
      </c>
      <c r="AT154" s="20" t="s">
        <v>142</v>
      </c>
      <c r="AU154" s="20" t="s">
        <v>103</v>
      </c>
      <c r="AY154" s="20" t="s">
        <v>141</v>
      </c>
      <c r="BE154" s="149">
        <f>IF(U154="základní",N154,0)</f>
        <v>0</v>
      </c>
      <c r="BF154" s="149">
        <f>IF(U154="snížená",N154,0)</f>
        <v>0</v>
      </c>
      <c r="BG154" s="149">
        <f>IF(U154="zákl. přenesená",N154,0)</f>
        <v>0</v>
      </c>
      <c r="BH154" s="149">
        <f>IF(U154="sníž. přenesená",N154,0)</f>
        <v>0</v>
      </c>
      <c r="BI154" s="149">
        <f>IF(U154="nulová",N154,0)</f>
        <v>0</v>
      </c>
      <c r="BJ154" s="20" t="s">
        <v>11</v>
      </c>
      <c r="BK154" s="149">
        <f>ROUND(L154*K154,0)</f>
        <v>0</v>
      </c>
      <c r="BL154" s="20" t="s">
        <v>146</v>
      </c>
      <c r="BM154" s="20" t="s">
        <v>226</v>
      </c>
    </row>
    <row r="155" spans="2:65" s="1" customFormat="1" ht="31.5" customHeight="1">
      <c r="B155" s="140"/>
      <c r="C155" s="141" t="s">
        <v>227</v>
      </c>
      <c r="D155" s="141" t="s">
        <v>142</v>
      </c>
      <c r="E155" s="142" t="s">
        <v>228</v>
      </c>
      <c r="F155" s="220" t="s">
        <v>229</v>
      </c>
      <c r="G155" s="220"/>
      <c r="H155" s="220"/>
      <c r="I155" s="220"/>
      <c r="J155" s="143" t="s">
        <v>181</v>
      </c>
      <c r="K155" s="144">
        <v>135.30000000000001</v>
      </c>
      <c r="L155" s="221"/>
      <c r="M155" s="221"/>
      <c r="N155" s="221">
        <f>ROUND(L155*K155,0)</f>
        <v>0</v>
      </c>
      <c r="O155" s="221"/>
      <c r="P155" s="221"/>
      <c r="Q155" s="221"/>
      <c r="R155" s="145"/>
      <c r="T155" s="146" t="s">
        <v>5</v>
      </c>
      <c r="U155" s="43" t="s">
        <v>47</v>
      </c>
      <c r="V155" s="147">
        <v>0.34499999999999997</v>
      </c>
      <c r="W155" s="147">
        <f>V155*K155</f>
        <v>46.6785</v>
      </c>
      <c r="X155" s="147">
        <v>0</v>
      </c>
      <c r="Y155" s="147">
        <f>X155*K155</f>
        <v>0</v>
      </c>
      <c r="Z155" s="147">
        <v>0</v>
      </c>
      <c r="AA155" s="148">
        <f>Z155*K155</f>
        <v>0</v>
      </c>
      <c r="AR155" s="20" t="s">
        <v>146</v>
      </c>
      <c r="AT155" s="20" t="s">
        <v>142</v>
      </c>
      <c r="AU155" s="20" t="s">
        <v>103</v>
      </c>
      <c r="AY155" s="20" t="s">
        <v>141</v>
      </c>
      <c r="BE155" s="149">
        <f>IF(U155="základní",N155,0)</f>
        <v>0</v>
      </c>
      <c r="BF155" s="149">
        <f>IF(U155="snížená",N155,0)</f>
        <v>0</v>
      </c>
      <c r="BG155" s="149">
        <f>IF(U155="zákl. přenesená",N155,0)</f>
        <v>0</v>
      </c>
      <c r="BH155" s="149">
        <f>IF(U155="sníž. přenesená",N155,0)</f>
        <v>0</v>
      </c>
      <c r="BI155" s="149">
        <f>IF(U155="nulová",N155,0)</f>
        <v>0</v>
      </c>
      <c r="BJ155" s="20" t="s">
        <v>11</v>
      </c>
      <c r="BK155" s="149">
        <f>ROUND(L155*K155,0)</f>
        <v>0</v>
      </c>
      <c r="BL155" s="20" t="s">
        <v>146</v>
      </c>
      <c r="BM155" s="20" t="s">
        <v>230</v>
      </c>
    </row>
    <row r="156" spans="2:65" s="11" customFormat="1" ht="22.5" customHeight="1">
      <c r="B156" s="158"/>
      <c r="C156" s="159"/>
      <c r="D156" s="159"/>
      <c r="E156" s="160" t="s">
        <v>5</v>
      </c>
      <c r="F156" s="236" t="s">
        <v>231</v>
      </c>
      <c r="G156" s="237"/>
      <c r="H156" s="237"/>
      <c r="I156" s="237"/>
      <c r="J156" s="159"/>
      <c r="K156" s="161">
        <v>135.30000000000001</v>
      </c>
      <c r="L156" s="159"/>
      <c r="M156" s="159"/>
      <c r="N156" s="159"/>
      <c r="O156" s="159"/>
      <c r="P156" s="159"/>
      <c r="Q156" s="159"/>
      <c r="R156" s="162"/>
      <c r="T156" s="163"/>
      <c r="U156" s="159"/>
      <c r="V156" s="159"/>
      <c r="W156" s="159"/>
      <c r="X156" s="159"/>
      <c r="Y156" s="159"/>
      <c r="Z156" s="159"/>
      <c r="AA156" s="164"/>
      <c r="AT156" s="165" t="s">
        <v>152</v>
      </c>
      <c r="AU156" s="165" t="s">
        <v>103</v>
      </c>
      <c r="AV156" s="11" t="s">
        <v>103</v>
      </c>
      <c r="AW156" s="11" t="s">
        <v>39</v>
      </c>
      <c r="AX156" s="11" t="s">
        <v>82</v>
      </c>
      <c r="AY156" s="165" t="s">
        <v>141</v>
      </c>
    </row>
    <row r="157" spans="2:65" s="1" customFormat="1" ht="31.5" customHeight="1">
      <c r="B157" s="140"/>
      <c r="C157" s="141" t="s">
        <v>232</v>
      </c>
      <c r="D157" s="141" t="s">
        <v>142</v>
      </c>
      <c r="E157" s="142" t="s">
        <v>233</v>
      </c>
      <c r="F157" s="220" t="s">
        <v>234</v>
      </c>
      <c r="G157" s="220"/>
      <c r="H157" s="220"/>
      <c r="I157" s="220"/>
      <c r="J157" s="143" t="s">
        <v>181</v>
      </c>
      <c r="K157" s="144">
        <v>129.6</v>
      </c>
      <c r="L157" s="221"/>
      <c r="M157" s="221"/>
      <c r="N157" s="221">
        <f>ROUND(L157*K157,0)</f>
        <v>0</v>
      </c>
      <c r="O157" s="221"/>
      <c r="P157" s="221"/>
      <c r="Q157" s="221"/>
      <c r="R157" s="145"/>
      <c r="T157" s="146" t="s">
        <v>5</v>
      </c>
      <c r="U157" s="43" t="s">
        <v>47</v>
      </c>
      <c r="V157" s="147">
        <v>8.3000000000000004E-2</v>
      </c>
      <c r="W157" s="147">
        <f>V157*K157</f>
        <v>10.7568</v>
      </c>
      <c r="X157" s="147">
        <v>0</v>
      </c>
      <c r="Y157" s="147">
        <f>X157*K157</f>
        <v>0</v>
      </c>
      <c r="Z157" s="147">
        <v>0</v>
      </c>
      <c r="AA157" s="148">
        <f>Z157*K157</f>
        <v>0</v>
      </c>
      <c r="AR157" s="20" t="s">
        <v>146</v>
      </c>
      <c r="AT157" s="20" t="s">
        <v>142</v>
      </c>
      <c r="AU157" s="20" t="s">
        <v>103</v>
      </c>
      <c r="AY157" s="20" t="s">
        <v>141</v>
      </c>
      <c r="BE157" s="149">
        <f>IF(U157="základní",N157,0)</f>
        <v>0</v>
      </c>
      <c r="BF157" s="149">
        <f>IF(U157="snížená",N157,0)</f>
        <v>0</v>
      </c>
      <c r="BG157" s="149">
        <f>IF(U157="zákl. přenesená",N157,0)</f>
        <v>0</v>
      </c>
      <c r="BH157" s="149">
        <f>IF(U157="sníž. přenesená",N157,0)</f>
        <v>0</v>
      </c>
      <c r="BI157" s="149">
        <f>IF(U157="nulová",N157,0)</f>
        <v>0</v>
      </c>
      <c r="BJ157" s="20" t="s">
        <v>11</v>
      </c>
      <c r="BK157" s="149">
        <f>ROUND(L157*K157,0)</f>
        <v>0</v>
      </c>
      <c r="BL157" s="20" t="s">
        <v>146</v>
      </c>
      <c r="BM157" s="20" t="s">
        <v>235</v>
      </c>
    </row>
    <row r="158" spans="2:65" s="10" customFormat="1" ht="22.5" customHeight="1">
      <c r="B158" s="150"/>
      <c r="C158" s="151"/>
      <c r="D158" s="151"/>
      <c r="E158" s="152" t="s">
        <v>5</v>
      </c>
      <c r="F158" s="240" t="s">
        <v>236</v>
      </c>
      <c r="G158" s="241"/>
      <c r="H158" s="241"/>
      <c r="I158" s="241"/>
      <c r="J158" s="151"/>
      <c r="K158" s="153" t="s">
        <v>5</v>
      </c>
      <c r="L158" s="151"/>
      <c r="M158" s="151"/>
      <c r="N158" s="151"/>
      <c r="O158" s="151"/>
      <c r="P158" s="151"/>
      <c r="Q158" s="151"/>
      <c r="R158" s="154"/>
      <c r="T158" s="155"/>
      <c r="U158" s="151"/>
      <c r="V158" s="151"/>
      <c r="W158" s="151"/>
      <c r="X158" s="151"/>
      <c r="Y158" s="151"/>
      <c r="Z158" s="151"/>
      <c r="AA158" s="156"/>
      <c r="AT158" s="157" t="s">
        <v>152</v>
      </c>
      <c r="AU158" s="157" t="s">
        <v>103</v>
      </c>
      <c r="AV158" s="10" t="s">
        <v>11</v>
      </c>
      <c r="AW158" s="10" t="s">
        <v>39</v>
      </c>
      <c r="AX158" s="10" t="s">
        <v>82</v>
      </c>
      <c r="AY158" s="157" t="s">
        <v>141</v>
      </c>
    </row>
    <row r="159" spans="2:65" s="11" customFormat="1" ht="22.5" customHeight="1">
      <c r="B159" s="158"/>
      <c r="C159" s="159"/>
      <c r="D159" s="159"/>
      <c r="E159" s="160" t="s">
        <v>5</v>
      </c>
      <c r="F159" s="238" t="s">
        <v>237</v>
      </c>
      <c r="G159" s="239"/>
      <c r="H159" s="239"/>
      <c r="I159" s="239"/>
      <c r="J159" s="159"/>
      <c r="K159" s="161">
        <v>129.6</v>
      </c>
      <c r="L159" s="159"/>
      <c r="M159" s="159"/>
      <c r="N159" s="159"/>
      <c r="O159" s="159"/>
      <c r="P159" s="159"/>
      <c r="Q159" s="159"/>
      <c r="R159" s="162"/>
      <c r="T159" s="163"/>
      <c r="U159" s="159"/>
      <c r="V159" s="159"/>
      <c r="W159" s="159"/>
      <c r="X159" s="159"/>
      <c r="Y159" s="159"/>
      <c r="Z159" s="159"/>
      <c r="AA159" s="164"/>
      <c r="AT159" s="165" t="s">
        <v>152</v>
      </c>
      <c r="AU159" s="165" t="s">
        <v>103</v>
      </c>
      <c r="AV159" s="11" t="s">
        <v>103</v>
      </c>
      <c r="AW159" s="11" t="s">
        <v>39</v>
      </c>
      <c r="AX159" s="11" t="s">
        <v>11</v>
      </c>
      <c r="AY159" s="165" t="s">
        <v>141</v>
      </c>
    </row>
    <row r="160" spans="2:65" s="1" customFormat="1" ht="22.5" customHeight="1">
      <c r="B160" s="140"/>
      <c r="C160" s="141" t="s">
        <v>238</v>
      </c>
      <c r="D160" s="141" t="s">
        <v>142</v>
      </c>
      <c r="E160" s="142" t="s">
        <v>239</v>
      </c>
      <c r="F160" s="220" t="s">
        <v>240</v>
      </c>
      <c r="G160" s="220"/>
      <c r="H160" s="220"/>
      <c r="I160" s="220"/>
      <c r="J160" s="143" t="s">
        <v>181</v>
      </c>
      <c r="K160" s="144">
        <v>129.6</v>
      </c>
      <c r="L160" s="221"/>
      <c r="M160" s="221"/>
      <c r="N160" s="221">
        <f>ROUND(L160*K160,0)</f>
        <v>0</v>
      </c>
      <c r="O160" s="221"/>
      <c r="P160" s="221"/>
      <c r="Q160" s="221"/>
      <c r="R160" s="145"/>
      <c r="T160" s="146" t="s">
        <v>5</v>
      </c>
      <c r="U160" s="43" t="s">
        <v>47</v>
      </c>
      <c r="V160" s="147">
        <v>8.9999999999999993E-3</v>
      </c>
      <c r="W160" s="147">
        <f>V160*K160</f>
        <v>1.1663999999999999</v>
      </c>
      <c r="X160" s="147">
        <v>0</v>
      </c>
      <c r="Y160" s="147">
        <f>X160*K160</f>
        <v>0</v>
      </c>
      <c r="Z160" s="147">
        <v>0</v>
      </c>
      <c r="AA160" s="148">
        <f>Z160*K160</f>
        <v>0</v>
      </c>
      <c r="AR160" s="20" t="s">
        <v>146</v>
      </c>
      <c r="AT160" s="20" t="s">
        <v>142</v>
      </c>
      <c r="AU160" s="20" t="s">
        <v>103</v>
      </c>
      <c r="AY160" s="20" t="s">
        <v>141</v>
      </c>
      <c r="BE160" s="149">
        <f>IF(U160="základní",N160,0)</f>
        <v>0</v>
      </c>
      <c r="BF160" s="149">
        <f>IF(U160="snížená",N160,0)</f>
        <v>0</v>
      </c>
      <c r="BG160" s="149">
        <f>IF(U160="zákl. přenesená",N160,0)</f>
        <v>0</v>
      </c>
      <c r="BH160" s="149">
        <f>IF(U160="sníž. přenesená",N160,0)</f>
        <v>0</v>
      </c>
      <c r="BI160" s="149">
        <f>IF(U160="nulová",N160,0)</f>
        <v>0</v>
      </c>
      <c r="BJ160" s="20" t="s">
        <v>11</v>
      </c>
      <c r="BK160" s="149">
        <f>ROUND(L160*K160,0)</f>
        <v>0</v>
      </c>
      <c r="BL160" s="20" t="s">
        <v>146</v>
      </c>
      <c r="BM160" s="20" t="s">
        <v>241</v>
      </c>
    </row>
    <row r="161" spans="2:65" s="1" customFormat="1" ht="31.5" customHeight="1">
      <c r="B161" s="140"/>
      <c r="C161" s="141" t="s">
        <v>10</v>
      </c>
      <c r="D161" s="141" t="s">
        <v>142</v>
      </c>
      <c r="E161" s="142" t="s">
        <v>242</v>
      </c>
      <c r="F161" s="220" t="s">
        <v>243</v>
      </c>
      <c r="G161" s="220"/>
      <c r="H161" s="220"/>
      <c r="I161" s="220"/>
      <c r="J161" s="143" t="s">
        <v>244</v>
      </c>
      <c r="K161" s="144">
        <v>233.28</v>
      </c>
      <c r="L161" s="221"/>
      <c r="M161" s="221"/>
      <c r="N161" s="221">
        <f>ROUND(L161*K161,0)</f>
        <v>0</v>
      </c>
      <c r="O161" s="221"/>
      <c r="P161" s="221"/>
      <c r="Q161" s="221"/>
      <c r="R161" s="145"/>
      <c r="T161" s="146" t="s">
        <v>5</v>
      </c>
      <c r="U161" s="43" t="s">
        <v>47</v>
      </c>
      <c r="V161" s="147">
        <v>0</v>
      </c>
      <c r="W161" s="147">
        <f>V161*K161</f>
        <v>0</v>
      </c>
      <c r="X161" s="147">
        <v>0</v>
      </c>
      <c r="Y161" s="147">
        <f>X161*K161</f>
        <v>0</v>
      </c>
      <c r="Z161" s="147">
        <v>0</v>
      </c>
      <c r="AA161" s="148">
        <f>Z161*K161</f>
        <v>0</v>
      </c>
      <c r="AR161" s="20" t="s">
        <v>146</v>
      </c>
      <c r="AT161" s="20" t="s">
        <v>142</v>
      </c>
      <c r="AU161" s="20" t="s">
        <v>103</v>
      </c>
      <c r="AY161" s="20" t="s">
        <v>141</v>
      </c>
      <c r="BE161" s="149">
        <f>IF(U161="základní",N161,0)</f>
        <v>0</v>
      </c>
      <c r="BF161" s="149">
        <f>IF(U161="snížená",N161,0)</f>
        <v>0</v>
      </c>
      <c r="BG161" s="149">
        <f>IF(U161="zákl. přenesená",N161,0)</f>
        <v>0</v>
      </c>
      <c r="BH161" s="149">
        <f>IF(U161="sníž. přenesená",N161,0)</f>
        <v>0</v>
      </c>
      <c r="BI161" s="149">
        <f>IF(U161="nulová",N161,0)</f>
        <v>0</v>
      </c>
      <c r="BJ161" s="20" t="s">
        <v>11</v>
      </c>
      <c r="BK161" s="149">
        <f>ROUND(L161*K161,0)</f>
        <v>0</v>
      </c>
      <c r="BL161" s="20" t="s">
        <v>146</v>
      </c>
      <c r="BM161" s="20" t="s">
        <v>245</v>
      </c>
    </row>
    <row r="162" spans="2:65" s="1" customFormat="1" ht="31.5" customHeight="1">
      <c r="B162" s="140"/>
      <c r="C162" s="141" t="s">
        <v>246</v>
      </c>
      <c r="D162" s="141" t="s">
        <v>142</v>
      </c>
      <c r="E162" s="142" t="s">
        <v>247</v>
      </c>
      <c r="F162" s="220" t="s">
        <v>248</v>
      </c>
      <c r="G162" s="220"/>
      <c r="H162" s="220"/>
      <c r="I162" s="220"/>
      <c r="J162" s="143" t="s">
        <v>181</v>
      </c>
      <c r="K162" s="144">
        <v>120</v>
      </c>
      <c r="L162" s="221"/>
      <c r="M162" s="221"/>
      <c r="N162" s="221">
        <f>ROUND(L162*K162,0)</f>
        <v>0</v>
      </c>
      <c r="O162" s="221"/>
      <c r="P162" s="221"/>
      <c r="Q162" s="221"/>
      <c r="R162" s="145"/>
      <c r="T162" s="146" t="s">
        <v>5</v>
      </c>
      <c r="U162" s="43" t="s">
        <v>47</v>
      </c>
      <c r="V162" s="147">
        <v>0.29899999999999999</v>
      </c>
      <c r="W162" s="147">
        <f>V162*K162</f>
        <v>35.879999999999995</v>
      </c>
      <c r="X162" s="147">
        <v>0</v>
      </c>
      <c r="Y162" s="147">
        <f>X162*K162</f>
        <v>0</v>
      </c>
      <c r="Z162" s="147">
        <v>0</v>
      </c>
      <c r="AA162" s="148">
        <f>Z162*K162</f>
        <v>0</v>
      </c>
      <c r="AR162" s="20" t="s">
        <v>146</v>
      </c>
      <c r="AT162" s="20" t="s">
        <v>142</v>
      </c>
      <c r="AU162" s="20" t="s">
        <v>103</v>
      </c>
      <c r="AY162" s="20" t="s">
        <v>141</v>
      </c>
      <c r="BE162" s="149">
        <f>IF(U162="základní",N162,0)</f>
        <v>0</v>
      </c>
      <c r="BF162" s="149">
        <f>IF(U162="snížená",N162,0)</f>
        <v>0</v>
      </c>
      <c r="BG162" s="149">
        <f>IF(U162="zákl. přenesená",N162,0)</f>
        <v>0</v>
      </c>
      <c r="BH162" s="149">
        <f>IF(U162="sníž. přenesená",N162,0)</f>
        <v>0</v>
      </c>
      <c r="BI162" s="149">
        <f>IF(U162="nulová",N162,0)</f>
        <v>0</v>
      </c>
      <c r="BJ162" s="20" t="s">
        <v>11</v>
      </c>
      <c r="BK162" s="149">
        <f>ROUND(L162*K162,0)</f>
        <v>0</v>
      </c>
      <c r="BL162" s="20" t="s">
        <v>146</v>
      </c>
      <c r="BM162" s="20" t="s">
        <v>249</v>
      </c>
    </row>
    <row r="163" spans="2:65" s="1" customFormat="1" ht="22.5" customHeight="1">
      <c r="B163" s="140"/>
      <c r="C163" s="174" t="s">
        <v>250</v>
      </c>
      <c r="D163" s="174" t="s">
        <v>251</v>
      </c>
      <c r="E163" s="175" t="s">
        <v>252</v>
      </c>
      <c r="F163" s="234" t="s">
        <v>253</v>
      </c>
      <c r="G163" s="234"/>
      <c r="H163" s="234"/>
      <c r="I163" s="234"/>
      <c r="J163" s="176" t="s">
        <v>244</v>
      </c>
      <c r="K163" s="177">
        <v>106.92</v>
      </c>
      <c r="L163" s="235"/>
      <c r="M163" s="235"/>
      <c r="N163" s="235">
        <f>ROUND(L163*K163,0)</f>
        <v>0</v>
      </c>
      <c r="O163" s="221"/>
      <c r="P163" s="221"/>
      <c r="Q163" s="221"/>
      <c r="R163" s="145"/>
      <c r="T163" s="146" t="s">
        <v>5</v>
      </c>
      <c r="U163" s="43" t="s">
        <v>47</v>
      </c>
      <c r="V163" s="147">
        <v>0</v>
      </c>
      <c r="W163" s="147">
        <f>V163*K163</f>
        <v>0</v>
      </c>
      <c r="X163" s="147">
        <v>1</v>
      </c>
      <c r="Y163" s="147">
        <f>X163*K163</f>
        <v>106.92</v>
      </c>
      <c r="Z163" s="147">
        <v>0</v>
      </c>
      <c r="AA163" s="148">
        <f>Z163*K163</f>
        <v>0</v>
      </c>
      <c r="AR163" s="20" t="s">
        <v>178</v>
      </c>
      <c r="AT163" s="20" t="s">
        <v>251</v>
      </c>
      <c r="AU163" s="20" t="s">
        <v>103</v>
      </c>
      <c r="AY163" s="20" t="s">
        <v>141</v>
      </c>
      <c r="BE163" s="149">
        <f>IF(U163="základní",N163,0)</f>
        <v>0</v>
      </c>
      <c r="BF163" s="149">
        <f>IF(U163="snížená",N163,0)</f>
        <v>0</v>
      </c>
      <c r="BG163" s="149">
        <f>IF(U163="zákl. přenesená",N163,0)</f>
        <v>0</v>
      </c>
      <c r="BH163" s="149">
        <f>IF(U163="sníž. přenesená",N163,0)</f>
        <v>0</v>
      </c>
      <c r="BI163" s="149">
        <f>IF(U163="nulová",N163,0)</f>
        <v>0</v>
      </c>
      <c r="BJ163" s="20" t="s">
        <v>11</v>
      </c>
      <c r="BK163" s="149">
        <f>ROUND(L163*K163,0)</f>
        <v>0</v>
      </c>
      <c r="BL163" s="20" t="s">
        <v>146</v>
      </c>
      <c r="BM163" s="20" t="s">
        <v>254</v>
      </c>
    </row>
    <row r="164" spans="2:65" s="10" customFormat="1" ht="22.5" customHeight="1">
      <c r="B164" s="150"/>
      <c r="C164" s="151"/>
      <c r="D164" s="151"/>
      <c r="E164" s="152" t="s">
        <v>5</v>
      </c>
      <c r="F164" s="240" t="s">
        <v>255</v>
      </c>
      <c r="G164" s="241"/>
      <c r="H164" s="241"/>
      <c r="I164" s="241"/>
      <c r="J164" s="151"/>
      <c r="K164" s="153" t="s">
        <v>5</v>
      </c>
      <c r="L164" s="151"/>
      <c r="M164" s="151"/>
      <c r="N164" s="151"/>
      <c r="O164" s="151"/>
      <c r="P164" s="151"/>
      <c r="Q164" s="151"/>
      <c r="R164" s="154"/>
      <c r="T164" s="155"/>
      <c r="U164" s="151"/>
      <c r="V164" s="151"/>
      <c r="W164" s="151"/>
      <c r="X164" s="151"/>
      <c r="Y164" s="151"/>
      <c r="Z164" s="151"/>
      <c r="AA164" s="156"/>
      <c r="AT164" s="157" t="s">
        <v>152</v>
      </c>
      <c r="AU164" s="157" t="s">
        <v>103</v>
      </c>
      <c r="AV164" s="10" t="s">
        <v>11</v>
      </c>
      <c r="AW164" s="10" t="s">
        <v>39</v>
      </c>
      <c r="AX164" s="10" t="s">
        <v>82</v>
      </c>
      <c r="AY164" s="157" t="s">
        <v>141</v>
      </c>
    </row>
    <row r="165" spans="2:65" s="11" customFormat="1" ht="22.5" customHeight="1">
      <c r="B165" s="158"/>
      <c r="C165" s="159"/>
      <c r="D165" s="159"/>
      <c r="E165" s="160" t="s">
        <v>5</v>
      </c>
      <c r="F165" s="238" t="s">
        <v>256</v>
      </c>
      <c r="G165" s="239"/>
      <c r="H165" s="239"/>
      <c r="I165" s="239"/>
      <c r="J165" s="159"/>
      <c r="K165" s="161">
        <v>106.92</v>
      </c>
      <c r="L165" s="159"/>
      <c r="M165" s="159"/>
      <c r="N165" s="159"/>
      <c r="O165" s="159"/>
      <c r="P165" s="159"/>
      <c r="Q165" s="159"/>
      <c r="R165" s="162"/>
      <c r="T165" s="163"/>
      <c r="U165" s="159"/>
      <c r="V165" s="159"/>
      <c r="W165" s="159"/>
      <c r="X165" s="159"/>
      <c r="Y165" s="159"/>
      <c r="Z165" s="159"/>
      <c r="AA165" s="164"/>
      <c r="AT165" s="165" t="s">
        <v>152</v>
      </c>
      <c r="AU165" s="165" t="s">
        <v>103</v>
      </c>
      <c r="AV165" s="11" t="s">
        <v>103</v>
      </c>
      <c r="AW165" s="11" t="s">
        <v>39</v>
      </c>
      <c r="AX165" s="11" t="s">
        <v>82</v>
      </c>
      <c r="AY165" s="165" t="s">
        <v>141</v>
      </c>
    </row>
    <row r="166" spans="2:65" s="1" customFormat="1" ht="44.25" customHeight="1">
      <c r="B166" s="140"/>
      <c r="C166" s="141" t="s">
        <v>257</v>
      </c>
      <c r="D166" s="141" t="s">
        <v>142</v>
      </c>
      <c r="E166" s="142" t="s">
        <v>258</v>
      </c>
      <c r="F166" s="220" t="s">
        <v>259</v>
      </c>
      <c r="G166" s="220"/>
      <c r="H166" s="220"/>
      <c r="I166" s="220"/>
      <c r="J166" s="143" t="s">
        <v>181</v>
      </c>
      <c r="K166" s="144">
        <v>54</v>
      </c>
      <c r="L166" s="221"/>
      <c r="M166" s="221"/>
      <c r="N166" s="221">
        <f>ROUND(L166*K166,0)</f>
        <v>0</v>
      </c>
      <c r="O166" s="221"/>
      <c r="P166" s="221"/>
      <c r="Q166" s="221"/>
      <c r="R166" s="145"/>
      <c r="T166" s="146" t="s">
        <v>5</v>
      </c>
      <c r="U166" s="43" t="s">
        <v>47</v>
      </c>
      <c r="V166" s="147">
        <v>2.2559999999999998</v>
      </c>
      <c r="W166" s="147">
        <f>V166*K166</f>
        <v>121.82399999999998</v>
      </c>
      <c r="X166" s="147">
        <v>0</v>
      </c>
      <c r="Y166" s="147">
        <f>X166*K166</f>
        <v>0</v>
      </c>
      <c r="Z166" s="147">
        <v>0</v>
      </c>
      <c r="AA166" s="148">
        <f>Z166*K166</f>
        <v>0</v>
      </c>
      <c r="AR166" s="20" t="s">
        <v>146</v>
      </c>
      <c r="AT166" s="20" t="s">
        <v>142</v>
      </c>
      <c r="AU166" s="20" t="s">
        <v>103</v>
      </c>
      <c r="AY166" s="20" t="s">
        <v>141</v>
      </c>
      <c r="BE166" s="149">
        <f>IF(U166="základní",N166,0)</f>
        <v>0</v>
      </c>
      <c r="BF166" s="149">
        <f>IF(U166="snížená",N166,0)</f>
        <v>0</v>
      </c>
      <c r="BG166" s="149">
        <f>IF(U166="zákl. přenesená",N166,0)</f>
        <v>0</v>
      </c>
      <c r="BH166" s="149">
        <f>IF(U166="sníž. přenesená",N166,0)</f>
        <v>0</v>
      </c>
      <c r="BI166" s="149">
        <f>IF(U166="nulová",N166,0)</f>
        <v>0</v>
      </c>
      <c r="BJ166" s="20" t="s">
        <v>11</v>
      </c>
      <c r="BK166" s="149">
        <f>ROUND(L166*K166,0)</f>
        <v>0</v>
      </c>
      <c r="BL166" s="20" t="s">
        <v>146</v>
      </c>
      <c r="BM166" s="20" t="s">
        <v>260</v>
      </c>
    </row>
    <row r="167" spans="2:65" s="11" customFormat="1" ht="22.5" customHeight="1">
      <c r="B167" s="158"/>
      <c r="C167" s="159"/>
      <c r="D167" s="159"/>
      <c r="E167" s="160" t="s">
        <v>5</v>
      </c>
      <c r="F167" s="236" t="s">
        <v>261</v>
      </c>
      <c r="G167" s="237"/>
      <c r="H167" s="237"/>
      <c r="I167" s="237"/>
      <c r="J167" s="159"/>
      <c r="K167" s="161">
        <v>54</v>
      </c>
      <c r="L167" s="159"/>
      <c r="M167" s="159"/>
      <c r="N167" s="159"/>
      <c r="O167" s="159"/>
      <c r="P167" s="159"/>
      <c r="Q167" s="159"/>
      <c r="R167" s="162"/>
      <c r="T167" s="163"/>
      <c r="U167" s="159"/>
      <c r="V167" s="159"/>
      <c r="W167" s="159"/>
      <c r="X167" s="159"/>
      <c r="Y167" s="159"/>
      <c r="Z167" s="159"/>
      <c r="AA167" s="164"/>
      <c r="AT167" s="165" t="s">
        <v>152</v>
      </c>
      <c r="AU167" s="165" t="s">
        <v>103</v>
      </c>
      <c r="AV167" s="11" t="s">
        <v>103</v>
      </c>
      <c r="AW167" s="11" t="s">
        <v>39</v>
      </c>
      <c r="AX167" s="11" t="s">
        <v>82</v>
      </c>
      <c r="AY167" s="165" t="s">
        <v>141</v>
      </c>
    </row>
    <row r="168" spans="2:65" s="1" customFormat="1" ht="22.5" customHeight="1">
      <c r="B168" s="140"/>
      <c r="C168" s="174" t="s">
        <v>262</v>
      </c>
      <c r="D168" s="174" t="s">
        <v>251</v>
      </c>
      <c r="E168" s="175" t="s">
        <v>263</v>
      </c>
      <c r="F168" s="234" t="s">
        <v>264</v>
      </c>
      <c r="G168" s="234"/>
      <c r="H168" s="234"/>
      <c r="I168" s="234"/>
      <c r="J168" s="176" t="s">
        <v>244</v>
      </c>
      <c r="K168" s="177">
        <v>54.107999999999997</v>
      </c>
      <c r="L168" s="235"/>
      <c r="M168" s="235"/>
      <c r="N168" s="235">
        <f>ROUND(L168*K168,0)</f>
        <v>0</v>
      </c>
      <c r="O168" s="221"/>
      <c r="P168" s="221"/>
      <c r="Q168" s="221"/>
      <c r="R168" s="145"/>
      <c r="T168" s="146" t="s">
        <v>5</v>
      </c>
      <c r="U168" s="43" t="s">
        <v>47</v>
      </c>
      <c r="V168" s="147">
        <v>0</v>
      </c>
      <c r="W168" s="147">
        <f>V168*K168</f>
        <v>0</v>
      </c>
      <c r="X168" s="147">
        <v>1</v>
      </c>
      <c r="Y168" s="147">
        <f>X168*K168</f>
        <v>54.107999999999997</v>
      </c>
      <c r="Z168" s="147">
        <v>0</v>
      </c>
      <c r="AA168" s="148">
        <f>Z168*K168</f>
        <v>0</v>
      </c>
      <c r="AR168" s="20" t="s">
        <v>178</v>
      </c>
      <c r="AT168" s="20" t="s">
        <v>251</v>
      </c>
      <c r="AU168" s="20" t="s">
        <v>103</v>
      </c>
      <c r="AY168" s="20" t="s">
        <v>141</v>
      </c>
      <c r="BE168" s="149">
        <f>IF(U168="základní",N168,0)</f>
        <v>0</v>
      </c>
      <c r="BF168" s="149">
        <f>IF(U168="snížená",N168,0)</f>
        <v>0</v>
      </c>
      <c r="BG168" s="149">
        <f>IF(U168="zákl. přenesená",N168,0)</f>
        <v>0</v>
      </c>
      <c r="BH168" s="149">
        <f>IF(U168="sníž. přenesená",N168,0)</f>
        <v>0</v>
      </c>
      <c r="BI168" s="149">
        <f>IF(U168="nulová",N168,0)</f>
        <v>0</v>
      </c>
      <c r="BJ168" s="20" t="s">
        <v>11</v>
      </c>
      <c r="BK168" s="149">
        <f>ROUND(L168*K168,0)</f>
        <v>0</v>
      </c>
      <c r="BL168" s="20" t="s">
        <v>146</v>
      </c>
      <c r="BM168" s="20" t="s">
        <v>265</v>
      </c>
    </row>
    <row r="169" spans="2:65" s="11" customFormat="1" ht="22.5" customHeight="1">
      <c r="B169" s="158"/>
      <c r="C169" s="159"/>
      <c r="D169" s="159"/>
      <c r="E169" s="160" t="s">
        <v>5</v>
      </c>
      <c r="F169" s="236" t="s">
        <v>266</v>
      </c>
      <c r="G169" s="237"/>
      <c r="H169" s="237"/>
      <c r="I169" s="237"/>
      <c r="J169" s="159"/>
      <c r="K169" s="161">
        <v>54.107999999999997</v>
      </c>
      <c r="L169" s="159"/>
      <c r="M169" s="159"/>
      <c r="N169" s="159"/>
      <c r="O169" s="159"/>
      <c r="P169" s="159"/>
      <c r="Q169" s="159"/>
      <c r="R169" s="162"/>
      <c r="T169" s="163"/>
      <c r="U169" s="159"/>
      <c r="V169" s="159"/>
      <c r="W169" s="159"/>
      <c r="X169" s="159"/>
      <c r="Y169" s="159"/>
      <c r="Z169" s="159"/>
      <c r="AA169" s="164"/>
      <c r="AT169" s="165" t="s">
        <v>152</v>
      </c>
      <c r="AU169" s="165" t="s">
        <v>103</v>
      </c>
      <c r="AV169" s="11" t="s">
        <v>103</v>
      </c>
      <c r="AW169" s="11" t="s">
        <v>39</v>
      </c>
      <c r="AX169" s="11" t="s">
        <v>82</v>
      </c>
      <c r="AY169" s="165" t="s">
        <v>141</v>
      </c>
    </row>
    <row r="170" spans="2:65" s="1" customFormat="1" ht="31.5" customHeight="1">
      <c r="B170" s="140"/>
      <c r="C170" s="141" t="s">
        <v>267</v>
      </c>
      <c r="D170" s="141" t="s">
        <v>142</v>
      </c>
      <c r="E170" s="142" t="s">
        <v>268</v>
      </c>
      <c r="F170" s="220" t="s">
        <v>269</v>
      </c>
      <c r="G170" s="220"/>
      <c r="H170" s="220"/>
      <c r="I170" s="220"/>
      <c r="J170" s="143" t="s">
        <v>181</v>
      </c>
      <c r="K170" s="144">
        <v>21.6</v>
      </c>
      <c r="L170" s="221"/>
      <c r="M170" s="221"/>
      <c r="N170" s="221">
        <f>ROUND(L170*K170,0)</f>
        <v>0</v>
      </c>
      <c r="O170" s="221"/>
      <c r="P170" s="221"/>
      <c r="Q170" s="221"/>
      <c r="R170" s="145"/>
      <c r="T170" s="146" t="s">
        <v>5</v>
      </c>
      <c r="U170" s="43" t="s">
        <v>47</v>
      </c>
      <c r="V170" s="147">
        <v>0.94</v>
      </c>
      <c r="W170" s="147">
        <f>V170*K170</f>
        <v>20.303999999999998</v>
      </c>
      <c r="X170" s="147">
        <v>0</v>
      </c>
      <c r="Y170" s="147">
        <f>X170*K170</f>
        <v>0</v>
      </c>
      <c r="Z170" s="147">
        <v>0</v>
      </c>
      <c r="AA170" s="148">
        <f>Z170*K170</f>
        <v>0</v>
      </c>
      <c r="AR170" s="20" t="s">
        <v>146</v>
      </c>
      <c r="AT170" s="20" t="s">
        <v>142</v>
      </c>
      <c r="AU170" s="20" t="s">
        <v>103</v>
      </c>
      <c r="AY170" s="20" t="s">
        <v>141</v>
      </c>
      <c r="BE170" s="149">
        <f>IF(U170="základní",N170,0)</f>
        <v>0</v>
      </c>
      <c r="BF170" s="149">
        <f>IF(U170="snížená",N170,0)</f>
        <v>0</v>
      </c>
      <c r="BG170" s="149">
        <f>IF(U170="zákl. přenesená",N170,0)</f>
        <v>0</v>
      </c>
      <c r="BH170" s="149">
        <f>IF(U170="sníž. přenesená",N170,0)</f>
        <v>0</v>
      </c>
      <c r="BI170" s="149">
        <f>IF(U170="nulová",N170,0)</f>
        <v>0</v>
      </c>
      <c r="BJ170" s="20" t="s">
        <v>11</v>
      </c>
      <c r="BK170" s="149">
        <f>ROUND(L170*K170,0)</f>
        <v>0</v>
      </c>
      <c r="BL170" s="20" t="s">
        <v>146</v>
      </c>
      <c r="BM170" s="20" t="s">
        <v>270</v>
      </c>
    </row>
    <row r="171" spans="2:65" s="11" customFormat="1" ht="22.5" customHeight="1">
      <c r="B171" s="158"/>
      <c r="C171" s="159"/>
      <c r="D171" s="159"/>
      <c r="E171" s="160" t="s">
        <v>5</v>
      </c>
      <c r="F171" s="236" t="s">
        <v>271</v>
      </c>
      <c r="G171" s="237"/>
      <c r="H171" s="237"/>
      <c r="I171" s="237"/>
      <c r="J171" s="159"/>
      <c r="K171" s="161">
        <v>21.6</v>
      </c>
      <c r="L171" s="159"/>
      <c r="M171" s="159"/>
      <c r="N171" s="159"/>
      <c r="O171" s="159"/>
      <c r="P171" s="159"/>
      <c r="Q171" s="159"/>
      <c r="R171" s="162"/>
      <c r="T171" s="163"/>
      <c r="U171" s="159"/>
      <c r="V171" s="159"/>
      <c r="W171" s="159"/>
      <c r="X171" s="159"/>
      <c r="Y171" s="159"/>
      <c r="Z171" s="159"/>
      <c r="AA171" s="164"/>
      <c r="AT171" s="165" t="s">
        <v>152</v>
      </c>
      <c r="AU171" s="165" t="s">
        <v>103</v>
      </c>
      <c r="AV171" s="11" t="s">
        <v>103</v>
      </c>
      <c r="AW171" s="11" t="s">
        <v>39</v>
      </c>
      <c r="AX171" s="11" t="s">
        <v>82</v>
      </c>
      <c r="AY171" s="165" t="s">
        <v>141</v>
      </c>
    </row>
    <row r="172" spans="2:65" s="1" customFormat="1" ht="31.5" customHeight="1">
      <c r="B172" s="140"/>
      <c r="C172" s="141" t="s">
        <v>272</v>
      </c>
      <c r="D172" s="141" t="s">
        <v>142</v>
      </c>
      <c r="E172" s="142" t="s">
        <v>273</v>
      </c>
      <c r="F172" s="220" t="s">
        <v>274</v>
      </c>
      <c r="G172" s="220"/>
      <c r="H172" s="220"/>
      <c r="I172" s="220"/>
      <c r="J172" s="143" t="s">
        <v>145</v>
      </c>
      <c r="K172" s="144">
        <v>240</v>
      </c>
      <c r="L172" s="221"/>
      <c r="M172" s="221"/>
      <c r="N172" s="221">
        <f>ROUND(L172*K172,0)</f>
        <v>0</v>
      </c>
      <c r="O172" s="221"/>
      <c r="P172" s="221"/>
      <c r="Q172" s="221"/>
      <c r="R172" s="145"/>
      <c r="T172" s="146" t="s">
        <v>5</v>
      </c>
      <c r="U172" s="43" t="s">
        <v>47</v>
      </c>
      <c r="V172" s="147">
        <v>7.0000000000000001E-3</v>
      </c>
      <c r="W172" s="147">
        <f>V172*K172</f>
        <v>1.68</v>
      </c>
      <c r="X172" s="147">
        <v>0</v>
      </c>
      <c r="Y172" s="147">
        <f>X172*K172</f>
        <v>0</v>
      </c>
      <c r="Z172" s="147">
        <v>0</v>
      </c>
      <c r="AA172" s="148">
        <f>Z172*K172</f>
        <v>0</v>
      </c>
      <c r="AR172" s="20" t="s">
        <v>146</v>
      </c>
      <c r="AT172" s="20" t="s">
        <v>142</v>
      </c>
      <c r="AU172" s="20" t="s">
        <v>103</v>
      </c>
      <c r="AY172" s="20" t="s">
        <v>141</v>
      </c>
      <c r="BE172" s="149">
        <f>IF(U172="základní",N172,0)</f>
        <v>0</v>
      </c>
      <c r="BF172" s="149">
        <f>IF(U172="snížená",N172,0)</f>
        <v>0</v>
      </c>
      <c r="BG172" s="149">
        <f>IF(U172="zákl. přenesená",N172,0)</f>
        <v>0</v>
      </c>
      <c r="BH172" s="149">
        <f>IF(U172="sníž. přenesená",N172,0)</f>
        <v>0</v>
      </c>
      <c r="BI172" s="149">
        <f>IF(U172="nulová",N172,0)</f>
        <v>0</v>
      </c>
      <c r="BJ172" s="20" t="s">
        <v>11</v>
      </c>
      <c r="BK172" s="149">
        <f>ROUND(L172*K172,0)</f>
        <v>0</v>
      </c>
      <c r="BL172" s="20" t="s">
        <v>146</v>
      </c>
      <c r="BM172" s="20" t="s">
        <v>275</v>
      </c>
    </row>
    <row r="173" spans="2:65" s="11" customFormat="1" ht="22.5" customHeight="1">
      <c r="B173" s="158"/>
      <c r="C173" s="159"/>
      <c r="D173" s="159"/>
      <c r="E173" s="160" t="s">
        <v>5</v>
      </c>
      <c r="F173" s="236" t="s">
        <v>276</v>
      </c>
      <c r="G173" s="237"/>
      <c r="H173" s="237"/>
      <c r="I173" s="237"/>
      <c r="J173" s="159"/>
      <c r="K173" s="161">
        <v>240</v>
      </c>
      <c r="L173" s="159"/>
      <c r="M173" s="159"/>
      <c r="N173" s="159"/>
      <c r="O173" s="159"/>
      <c r="P173" s="159"/>
      <c r="Q173" s="159"/>
      <c r="R173" s="162"/>
      <c r="T173" s="163"/>
      <c r="U173" s="159"/>
      <c r="V173" s="159"/>
      <c r="W173" s="159"/>
      <c r="X173" s="159"/>
      <c r="Y173" s="159"/>
      <c r="Z173" s="159"/>
      <c r="AA173" s="164"/>
      <c r="AT173" s="165" t="s">
        <v>152</v>
      </c>
      <c r="AU173" s="165" t="s">
        <v>103</v>
      </c>
      <c r="AV173" s="11" t="s">
        <v>103</v>
      </c>
      <c r="AW173" s="11" t="s">
        <v>39</v>
      </c>
      <c r="AX173" s="11" t="s">
        <v>82</v>
      </c>
      <c r="AY173" s="165" t="s">
        <v>141</v>
      </c>
    </row>
    <row r="174" spans="2:65" s="1" customFormat="1" ht="22.5" customHeight="1">
      <c r="B174" s="140"/>
      <c r="C174" s="174" t="s">
        <v>277</v>
      </c>
      <c r="D174" s="174" t="s">
        <v>251</v>
      </c>
      <c r="E174" s="175" t="s">
        <v>278</v>
      </c>
      <c r="F174" s="234" t="s">
        <v>279</v>
      </c>
      <c r="G174" s="234"/>
      <c r="H174" s="234"/>
      <c r="I174" s="234"/>
      <c r="J174" s="176" t="s">
        <v>280</v>
      </c>
      <c r="K174" s="177">
        <v>6</v>
      </c>
      <c r="L174" s="235"/>
      <c r="M174" s="235"/>
      <c r="N174" s="235">
        <f>ROUND(L174*K174,0)</f>
        <v>0</v>
      </c>
      <c r="O174" s="221"/>
      <c r="P174" s="221"/>
      <c r="Q174" s="221"/>
      <c r="R174" s="145"/>
      <c r="T174" s="146" t="s">
        <v>5</v>
      </c>
      <c r="U174" s="43" t="s">
        <v>47</v>
      </c>
      <c r="V174" s="147">
        <v>0</v>
      </c>
      <c r="W174" s="147">
        <f>V174*K174</f>
        <v>0</v>
      </c>
      <c r="X174" s="147">
        <v>1E-3</v>
      </c>
      <c r="Y174" s="147">
        <f>X174*K174</f>
        <v>6.0000000000000001E-3</v>
      </c>
      <c r="Z174" s="147">
        <v>0</v>
      </c>
      <c r="AA174" s="148">
        <f>Z174*K174</f>
        <v>0</v>
      </c>
      <c r="AR174" s="20" t="s">
        <v>178</v>
      </c>
      <c r="AT174" s="20" t="s">
        <v>251</v>
      </c>
      <c r="AU174" s="20" t="s">
        <v>103</v>
      </c>
      <c r="AY174" s="20" t="s">
        <v>141</v>
      </c>
      <c r="BE174" s="149">
        <f>IF(U174="základní",N174,0)</f>
        <v>0</v>
      </c>
      <c r="BF174" s="149">
        <f>IF(U174="snížená",N174,0)</f>
        <v>0</v>
      </c>
      <c r="BG174" s="149">
        <f>IF(U174="zákl. přenesená",N174,0)</f>
        <v>0</v>
      </c>
      <c r="BH174" s="149">
        <f>IF(U174="sníž. přenesená",N174,0)</f>
        <v>0</v>
      </c>
      <c r="BI174" s="149">
        <f>IF(U174="nulová",N174,0)</f>
        <v>0</v>
      </c>
      <c r="BJ174" s="20" t="s">
        <v>11</v>
      </c>
      <c r="BK174" s="149">
        <f>ROUND(L174*K174,0)</f>
        <v>0</v>
      </c>
      <c r="BL174" s="20" t="s">
        <v>146</v>
      </c>
      <c r="BM174" s="20" t="s">
        <v>281</v>
      </c>
    </row>
    <row r="175" spans="2:65" s="1" customFormat="1" ht="44.25" customHeight="1">
      <c r="B175" s="140"/>
      <c r="C175" s="141" t="s">
        <v>282</v>
      </c>
      <c r="D175" s="141" t="s">
        <v>142</v>
      </c>
      <c r="E175" s="142" t="s">
        <v>283</v>
      </c>
      <c r="F175" s="220" t="s">
        <v>284</v>
      </c>
      <c r="G175" s="220"/>
      <c r="H175" s="220"/>
      <c r="I175" s="220"/>
      <c r="J175" s="143" t="s">
        <v>145</v>
      </c>
      <c r="K175" s="144">
        <v>240</v>
      </c>
      <c r="L175" s="221"/>
      <c r="M175" s="221"/>
      <c r="N175" s="221">
        <f>ROUND(L175*K175,0)</f>
        <v>0</v>
      </c>
      <c r="O175" s="221"/>
      <c r="P175" s="221"/>
      <c r="Q175" s="221"/>
      <c r="R175" s="145"/>
      <c r="T175" s="146" t="s">
        <v>5</v>
      </c>
      <c r="U175" s="43" t="s">
        <v>47</v>
      </c>
      <c r="V175" s="147">
        <v>5.2999999999999999E-2</v>
      </c>
      <c r="W175" s="147">
        <f>V175*K175</f>
        <v>12.719999999999999</v>
      </c>
      <c r="X175" s="147">
        <v>0</v>
      </c>
      <c r="Y175" s="147">
        <f>X175*K175</f>
        <v>0</v>
      </c>
      <c r="Z175" s="147">
        <v>0</v>
      </c>
      <c r="AA175" s="148">
        <f>Z175*K175</f>
        <v>0</v>
      </c>
      <c r="AR175" s="20" t="s">
        <v>146</v>
      </c>
      <c r="AT175" s="20" t="s">
        <v>142</v>
      </c>
      <c r="AU175" s="20" t="s">
        <v>103</v>
      </c>
      <c r="AY175" s="20" t="s">
        <v>141</v>
      </c>
      <c r="BE175" s="149">
        <f>IF(U175="základní",N175,0)</f>
        <v>0</v>
      </c>
      <c r="BF175" s="149">
        <f>IF(U175="snížená",N175,0)</f>
        <v>0</v>
      </c>
      <c r="BG175" s="149">
        <f>IF(U175="zákl. přenesená",N175,0)</f>
        <v>0</v>
      </c>
      <c r="BH175" s="149">
        <f>IF(U175="sníž. přenesená",N175,0)</f>
        <v>0</v>
      </c>
      <c r="BI175" s="149">
        <f>IF(U175="nulová",N175,0)</f>
        <v>0</v>
      </c>
      <c r="BJ175" s="20" t="s">
        <v>11</v>
      </c>
      <c r="BK175" s="149">
        <f>ROUND(L175*K175,0)</f>
        <v>0</v>
      </c>
      <c r="BL175" s="20" t="s">
        <v>146</v>
      </c>
      <c r="BM175" s="20" t="s">
        <v>285</v>
      </c>
    </row>
    <row r="176" spans="2:65" s="1" customFormat="1" ht="31.5" customHeight="1">
      <c r="B176" s="140"/>
      <c r="C176" s="141" t="s">
        <v>286</v>
      </c>
      <c r="D176" s="141" t="s">
        <v>142</v>
      </c>
      <c r="E176" s="142" t="s">
        <v>287</v>
      </c>
      <c r="F176" s="220" t="s">
        <v>288</v>
      </c>
      <c r="G176" s="220"/>
      <c r="H176" s="220"/>
      <c r="I176" s="220"/>
      <c r="J176" s="143" t="s">
        <v>145</v>
      </c>
      <c r="K176" s="144">
        <v>180</v>
      </c>
      <c r="L176" s="221"/>
      <c r="M176" s="221"/>
      <c r="N176" s="221">
        <f>ROUND(L176*K176,0)</f>
        <v>0</v>
      </c>
      <c r="O176" s="221"/>
      <c r="P176" s="221"/>
      <c r="Q176" s="221"/>
      <c r="R176" s="145"/>
      <c r="T176" s="146" t="s">
        <v>5</v>
      </c>
      <c r="U176" s="43" t="s">
        <v>47</v>
      </c>
      <c r="V176" s="147">
        <v>0.254</v>
      </c>
      <c r="W176" s="147">
        <f>V176*K176</f>
        <v>45.72</v>
      </c>
      <c r="X176" s="147">
        <v>0</v>
      </c>
      <c r="Y176" s="147">
        <f>X176*K176</f>
        <v>0</v>
      </c>
      <c r="Z176" s="147">
        <v>0</v>
      </c>
      <c r="AA176" s="148">
        <f>Z176*K176</f>
        <v>0</v>
      </c>
      <c r="AR176" s="20" t="s">
        <v>146</v>
      </c>
      <c r="AT176" s="20" t="s">
        <v>142</v>
      </c>
      <c r="AU176" s="20" t="s">
        <v>103</v>
      </c>
      <c r="AY176" s="20" t="s">
        <v>141</v>
      </c>
      <c r="BE176" s="149">
        <f>IF(U176="základní",N176,0)</f>
        <v>0</v>
      </c>
      <c r="BF176" s="149">
        <f>IF(U176="snížená",N176,0)</f>
        <v>0</v>
      </c>
      <c r="BG176" s="149">
        <f>IF(U176="zákl. přenesená",N176,0)</f>
        <v>0</v>
      </c>
      <c r="BH176" s="149">
        <f>IF(U176="sníž. přenesená",N176,0)</f>
        <v>0</v>
      </c>
      <c r="BI176" s="149">
        <f>IF(U176="nulová",N176,0)</f>
        <v>0</v>
      </c>
      <c r="BJ176" s="20" t="s">
        <v>11</v>
      </c>
      <c r="BK176" s="149">
        <f>ROUND(L176*K176,0)</f>
        <v>0</v>
      </c>
      <c r="BL176" s="20" t="s">
        <v>146</v>
      </c>
      <c r="BM176" s="20" t="s">
        <v>289</v>
      </c>
    </row>
    <row r="177" spans="2:65" s="11" customFormat="1" ht="22.5" customHeight="1">
      <c r="B177" s="158"/>
      <c r="C177" s="159"/>
      <c r="D177" s="159"/>
      <c r="E177" s="160" t="s">
        <v>5</v>
      </c>
      <c r="F177" s="236" t="s">
        <v>290</v>
      </c>
      <c r="G177" s="237"/>
      <c r="H177" s="237"/>
      <c r="I177" s="237"/>
      <c r="J177" s="159"/>
      <c r="K177" s="161">
        <v>180</v>
      </c>
      <c r="L177" s="159"/>
      <c r="M177" s="159"/>
      <c r="N177" s="159"/>
      <c r="O177" s="159"/>
      <c r="P177" s="159"/>
      <c r="Q177" s="159"/>
      <c r="R177" s="162"/>
      <c r="T177" s="163"/>
      <c r="U177" s="159"/>
      <c r="V177" s="159"/>
      <c r="W177" s="159"/>
      <c r="X177" s="159"/>
      <c r="Y177" s="159"/>
      <c r="Z177" s="159"/>
      <c r="AA177" s="164"/>
      <c r="AT177" s="165" t="s">
        <v>152</v>
      </c>
      <c r="AU177" s="165" t="s">
        <v>103</v>
      </c>
      <c r="AV177" s="11" t="s">
        <v>103</v>
      </c>
      <c r="AW177" s="11" t="s">
        <v>39</v>
      </c>
      <c r="AX177" s="11" t="s">
        <v>11</v>
      </c>
      <c r="AY177" s="165" t="s">
        <v>141</v>
      </c>
    </row>
    <row r="178" spans="2:65" s="1" customFormat="1" ht="22.5" customHeight="1">
      <c r="B178" s="140"/>
      <c r="C178" s="141" t="s">
        <v>291</v>
      </c>
      <c r="D178" s="141" t="s">
        <v>142</v>
      </c>
      <c r="E178" s="142" t="s">
        <v>292</v>
      </c>
      <c r="F178" s="220" t="s">
        <v>293</v>
      </c>
      <c r="G178" s="220"/>
      <c r="H178" s="220"/>
      <c r="I178" s="220"/>
      <c r="J178" s="143" t="s">
        <v>145</v>
      </c>
      <c r="K178" s="144">
        <v>240</v>
      </c>
      <c r="L178" s="221"/>
      <c r="M178" s="221"/>
      <c r="N178" s="221">
        <f>ROUND(L178*K178,0)</f>
        <v>0</v>
      </c>
      <c r="O178" s="221"/>
      <c r="P178" s="221"/>
      <c r="Q178" s="221"/>
      <c r="R178" s="145"/>
      <c r="T178" s="146" t="s">
        <v>5</v>
      </c>
      <c r="U178" s="43" t="s">
        <v>47</v>
      </c>
      <c r="V178" s="147">
        <v>1.4999999999999999E-2</v>
      </c>
      <c r="W178" s="147">
        <f>V178*K178</f>
        <v>3.5999999999999996</v>
      </c>
      <c r="X178" s="147">
        <v>0</v>
      </c>
      <c r="Y178" s="147">
        <f>X178*K178</f>
        <v>0</v>
      </c>
      <c r="Z178" s="147">
        <v>0</v>
      </c>
      <c r="AA178" s="148">
        <f>Z178*K178</f>
        <v>0</v>
      </c>
      <c r="AR178" s="20" t="s">
        <v>146</v>
      </c>
      <c r="AT178" s="20" t="s">
        <v>142</v>
      </c>
      <c r="AU178" s="20" t="s">
        <v>103</v>
      </c>
      <c r="AY178" s="20" t="s">
        <v>141</v>
      </c>
      <c r="BE178" s="149">
        <f>IF(U178="základní",N178,0)</f>
        <v>0</v>
      </c>
      <c r="BF178" s="149">
        <f>IF(U178="snížená",N178,0)</f>
        <v>0</v>
      </c>
      <c r="BG178" s="149">
        <f>IF(U178="zákl. přenesená",N178,0)</f>
        <v>0</v>
      </c>
      <c r="BH178" s="149">
        <f>IF(U178="sníž. přenesená",N178,0)</f>
        <v>0</v>
      </c>
      <c r="BI178" s="149">
        <f>IF(U178="nulová",N178,0)</f>
        <v>0</v>
      </c>
      <c r="BJ178" s="20" t="s">
        <v>11</v>
      </c>
      <c r="BK178" s="149">
        <f>ROUND(L178*K178,0)</f>
        <v>0</v>
      </c>
      <c r="BL178" s="20" t="s">
        <v>146</v>
      </c>
      <c r="BM178" s="20" t="s">
        <v>294</v>
      </c>
    </row>
    <row r="179" spans="2:65" s="9" customFormat="1" ht="29.85" customHeight="1">
      <c r="B179" s="129"/>
      <c r="C179" s="130"/>
      <c r="D179" s="139" t="s">
        <v>116</v>
      </c>
      <c r="E179" s="139"/>
      <c r="F179" s="139"/>
      <c r="G179" s="139"/>
      <c r="H179" s="139"/>
      <c r="I179" s="139"/>
      <c r="J179" s="139"/>
      <c r="K179" s="139"/>
      <c r="L179" s="139"/>
      <c r="M179" s="139"/>
      <c r="N179" s="228">
        <f>BK179</f>
        <v>0</v>
      </c>
      <c r="O179" s="229"/>
      <c r="P179" s="229"/>
      <c r="Q179" s="229"/>
      <c r="R179" s="132"/>
      <c r="T179" s="133"/>
      <c r="U179" s="130"/>
      <c r="V179" s="130"/>
      <c r="W179" s="134">
        <f>SUM(W180:W183)</f>
        <v>20.857500000000002</v>
      </c>
      <c r="X179" s="130"/>
      <c r="Y179" s="134">
        <f>SUM(Y180:Y183)</f>
        <v>0</v>
      </c>
      <c r="Z179" s="130"/>
      <c r="AA179" s="135">
        <f>SUM(AA180:AA183)</f>
        <v>0</v>
      </c>
      <c r="AR179" s="136" t="s">
        <v>11</v>
      </c>
      <c r="AT179" s="137" t="s">
        <v>81</v>
      </c>
      <c r="AU179" s="137" t="s">
        <v>11</v>
      </c>
      <c r="AY179" s="136" t="s">
        <v>141</v>
      </c>
      <c r="BK179" s="138">
        <f>SUM(BK180:BK183)</f>
        <v>0</v>
      </c>
    </row>
    <row r="180" spans="2:65" s="1" customFormat="1" ht="22.5" customHeight="1">
      <c r="B180" s="140"/>
      <c r="C180" s="141" t="s">
        <v>295</v>
      </c>
      <c r="D180" s="141" t="s">
        <v>142</v>
      </c>
      <c r="E180" s="142" t="s">
        <v>296</v>
      </c>
      <c r="F180" s="220" t="s">
        <v>297</v>
      </c>
      <c r="G180" s="220"/>
      <c r="H180" s="220"/>
      <c r="I180" s="220"/>
      <c r="J180" s="143" t="s">
        <v>181</v>
      </c>
      <c r="K180" s="144">
        <v>8.1</v>
      </c>
      <c r="L180" s="221"/>
      <c r="M180" s="221"/>
      <c r="N180" s="221">
        <f>ROUND(L180*K180,0)</f>
        <v>0</v>
      </c>
      <c r="O180" s="221"/>
      <c r="P180" s="221"/>
      <c r="Q180" s="221"/>
      <c r="R180" s="145"/>
      <c r="T180" s="146" t="s">
        <v>5</v>
      </c>
      <c r="U180" s="43" t="s">
        <v>47</v>
      </c>
      <c r="V180" s="147">
        <v>1.3169999999999999</v>
      </c>
      <c r="W180" s="147">
        <f>V180*K180</f>
        <v>10.6677</v>
      </c>
      <c r="X180" s="147">
        <v>0</v>
      </c>
      <c r="Y180" s="147">
        <f>X180*K180</f>
        <v>0</v>
      </c>
      <c r="Z180" s="147">
        <v>0</v>
      </c>
      <c r="AA180" s="148">
        <f>Z180*K180</f>
        <v>0</v>
      </c>
      <c r="AR180" s="20" t="s">
        <v>146</v>
      </c>
      <c r="AT180" s="20" t="s">
        <v>142</v>
      </c>
      <c r="AU180" s="20" t="s">
        <v>103</v>
      </c>
      <c r="AY180" s="20" t="s">
        <v>141</v>
      </c>
      <c r="BE180" s="149">
        <f>IF(U180="základní",N180,0)</f>
        <v>0</v>
      </c>
      <c r="BF180" s="149">
        <f>IF(U180="snížená",N180,0)</f>
        <v>0</v>
      </c>
      <c r="BG180" s="149">
        <f>IF(U180="zákl. přenesená",N180,0)</f>
        <v>0</v>
      </c>
      <c r="BH180" s="149">
        <f>IF(U180="sníž. přenesená",N180,0)</f>
        <v>0</v>
      </c>
      <c r="BI180" s="149">
        <f>IF(U180="nulová",N180,0)</f>
        <v>0</v>
      </c>
      <c r="BJ180" s="20" t="s">
        <v>11</v>
      </c>
      <c r="BK180" s="149">
        <f>ROUND(L180*K180,0)</f>
        <v>0</v>
      </c>
      <c r="BL180" s="20" t="s">
        <v>146</v>
      </c>
      <c r="BM180" s="20" t="s">
        <v>298</v>
      </c>
    </row>
    <row r="181" spans="2:65" s="11" customFormat="1" ht="22.5" customHeight="1">
      <c r="B181" s="158"/>
      <c r="C181" s="159"/>
      <c r="D181" s="159"/>
      <c r="E181" s="160" t="s">
        <v>5</v>
      </c>
      <c r="F181" s="236" t="s">
        <v>299</v>
      </c>
      <c r="G181" s="237"/>
      <c r="H181" s="237"/>
      <c r="I181" s="237"/>
      <c r="J181" s="159"/>
      <c r="K181" s="161">
        <v>8.1</v>
      </c>
      <c r="L181" s="159"/>
      <c r="M181" s="159"/>
      <c r="N181" s="159"/>
      <c r="O181" s="159"/>
      <c r="P181" s="159"/>
      <c r="Q181" s="159"/>
      <c r="R181" s="162"/>
      <c r="T181" s="163"/>
      <c r="U181" s="159"/>
      <c r="V181" s="159"/>
      <c r="W181" s="159"/>
      <c r="X181" s="159"/>
      <c r="Y181" s="159"/>
      <c r="Z181" s="159"/>
      <c r="AA181" s="164"/>
      <c r="AT181" s="165" t="s">
        <v>152</v>
      </c>
      <c r="AU181" s="165" t="s">
        <v>103</v>
      </c>
      <c r="AV181" s="11" t="s">
        <v>103</v>
      </c>
      <c r="AW181" s="11" t="s">
        <v>39</v>
      </c>
      <c r="AX181" s="11" t="s">
        <v>82</v>
      </c>
      <c r="AY181" s="165" t="s">
        <v>141</v>
      </c>
    </row>
    <row r="182" spans="2:65" s="1" customFormat="1" ht="31.5" customHeight="1">
      <c r="B182" s="140"/>
      <c r="C182" s="141" t="s">
        <v>300</v>
      </c>
      <c r="D182" s="141" t="s">
        <v>142</v>
      </c>
      <c r="E182" s="142" t="s">
        <v>301</v>
      </c>
      <c r="F182" s="220" t="s">
        <v>302</v>
      </c>
      <c r="G182" s="220"/>
      <c r="H182" s="220"/>
      <c r="I182" s="220"/>
      <c r="J182" s="143" t="s">
        <v>181</v>
      </c>
      <c r="K182" s="144">
        <v>5.4</v>
      </c>
      <c r="L182" s="221"/>
      <c r="M182" s="221"/>
      <c r="N182" s="221">
        <f>ROUND(L182*K182,0)</f>
        <v>0</v>
      </c>
      <c r="O182" s="221"/>
      <c r="P182" s="221"/>
      <c r="Q182" s="221"/>
      <c r="R182" s="145"/>
      <c r="T182" s="146" t="s">
        <v>5</v>
      </c>
      <c r="U182" s="43" t="s">
        <v>47</v>
      </c>
      <c r="V182" s="147">
        <v>1.887</v>
      </c>
      <c r="W182" s="147">
        <f>V182*K182</f>
        <v>10.1898</v>
      </c>
      <c r="X182" s="147">
        <v>0</v>
      </c>
      <c r="Y182" s="147">
        <f>X182*K182</f>
        <v>0</v>
      </c>
      <c r="Z182" s="147">
        <v>0</v>
      </c>
      <c r="AA182" s="148">
        <f>Z182*K182</f>
        <v>0</v>
      </c>
      <c r="AR182" s="20" t="s">
        <v>146</v>
      </c>
      <c r="AT182" s="20" t="s">
        <v>142</v>
      </c>
      <c r="AU182" s="20" t="s">
        <v>103</v>
      </c>
      <c r="AY182" s="20" t="s">
        <v>141</v>
      </c>
      <c r="BE182" s="149">
        <f>IF(U182="základní",N182,0)</f>
        <v>0</v>
      </c>
      <c r="BF182" s="149">
        <f>IF(U182="snížená",N182,0)</f>
        <v>0</v>
      </c>
      <c r="BG182" s="149">
        <f>IF(U182="zákl. přenesená",N182,0)</f>
        <v>0</v>
      </c>
      <c r="BH182" s="149">
        <f>IF(U182="sníž. přenesená",N182,0)</f>
        <v>0</v>
      </c>
      <c r="BI182" s="149">
        <f>IF(U182="nulová",N182,0)</f>
        <v>0</v>
      </c>
      <c r="BJ182" s="20" t="s">
        <v>11</v>
      </c>
      <c r="BK182" s="149">
        <f>ROUND(L182*K182,0)</f>
        <v>0</v>
      </c>
      <c r="BL182" s="20" t="s">
        <v>146</v>
      </c>
      <c r="BM182" s="20" t="s">
        <v>303</v>
      </c>
    </row>
    <row r="183" spans="2:65" s="11" customFormat="1" ht="22.5" customHeight="1">
      <c r="B183" s="158"/>
      <c r="C183" s="159"/>
      <c r="D183" s="159"/>
      <c r="E183" s="160" t="s">
        <v>5</v>
      </c>
      <c r="F183" s="236" t="s">
        <v>304</v>
      </c>
      <c r="G183" s="237"/>
      <c r="H183" s="237"/>
      <c r="I183" s="237"/>
      <c r="J183" s="159"/>
      <c r="K183" s="161">
        <v>5.4</v>
      </c>
      <c r="L183" s="159"/>
      <c r="M183" s="159"/>
      <c r="N183" s="159"/>
      <c r="O183" s="159"/>
      <c r="P183" s="159"/>
      <c r="Q183" s="159"/>
      <c r="R183" s="162"/>
      <c r="T183" s="163"/>
      <c r="U183" s="159"/>
      <c r="V183" s="159"/>
      <c r="W183" s="159"/>
      <c r="X183" s="159"/>
      <c r="Y183" s="159"/>
      <c r="Z183" s="159"/>
      <c r="AA183" s="164"/>
      <c r="AT183" s="165" t="s">
        <v>152</v>
      </c>
      <c r="AU183" s="165" t="s">
        <v>103</v>
      </c>
      <c r="AV183" s="11" t="s">
        <v>103</v>
      </c>
      <c r="AW183" s="11" t="s">
        <v>39</v>
      </c>
      <c r="AX183" s="11" t="s">
        <v>82</v>
      </c>
      <c r="AY183" s="165" t="s">
        <v>141</v>
      </c>
    </row>
    <row r="184" spans="2:65" s="9" customFormat="1" ht="29.85" customHeight="1">
      <c r="B184" s="129"/>
      <c r="C184" s="130"/>
      <c r="D184" s="139" t="s">
        <v>117</v>
      </c>
      <c r="E184" s="139"/>
      <c r="F184" s="139"/>
      <c r="G184" s="139"/>
      <c r="H184" s="139"/>
      <c r="I184" s="139"/>
      <c r="J184" s="139"/>
      <c r="K184" s="139"/>
      <c r="L184" s="139"/>
      <c r="M184" s="139"/>
      <c r="N184" s="226">
        <f>BK184</f>
        <v>0</v>
      </c>
      <c r="O184" s="227"/>
      <c r="P184" s="227"/>
      <c r="Q184" s="227"/>
      <c r="R184" s="132"/>
      <c r="T184" s="133"/>
      <c r="U184" s="130"/>
      <c r="V184" s="130"/>
      <c r="W184" s="134">
        <f>SUM(W185:W190)</f>
        <v>25.328199999999999</v>
      </c>
      <c r="X184" s="130"/>
      <c r="Y184" s="134">
        <f>SUM(Y185:Y190)</f>
        <v>43.771511999999994</v>
      </c>
      <c r="Z184" s="130"/>
      <c r="AA184" s="135">
        <f>SUM(AA185:AA190)</f>
        <v>0</v>
      </c>
      <c r="AR184" s="136" t="s">
        <v>11</v>
      </c>
      <c r="AT184" s="137" t="s">
        <v>81</v>
      </c>
      <c r="AU184" s="137" t="s">
        <v>11</v>
      </c>
      <c r="AY184" s="136" t="s">
        <v>141</v>
      </c>
      <c r="BK184" s="138">
        <f>SUM(BK185:BK190)</f>
        <v>0</v>
      </c>
    </row>
    <row r="185" spans="2:65" s="1" customFormat="1" ht="22.5" customHeight="1">
      <c r="B185" s="140"/>
      <c r="C185" s="141" t="s">
        <v>305</v>
      </c>
      <c r="D185" s="141" t="s">
        <v>142</v>
      </c>
      <c r="E185" s="142" t="s">
        <v>306</v>
      </c>
      <c r="F185" s="220" t="s">
        <v>307</v>
      </c>
      <c r="G185" s="220"/>
      <c r="H185" s="220"/>
      <c r="I185" s="220"/>
      <c r="J185" s="143" t="s">
        <v>145</v>
      </c>
      <c r="K185" s="144">
        <v>81</v>
      </c>
      <c r="L185" s="221"/>
      <c r="M185" s="221"/>
      <c r="N185" s="221">
        <f>ROUND(L185*K185,0)</f>
        <v>0</v>
      </c>
      <c r="O185" s="221"/>
      <c r="P185" s="221"/>
      <c r="Q185" s="221"/>
      <c r="R185" s="145"/>
      <c r="T185" s="146" t="s">
        <v>5</v>
      </c>
      <c r="U185" s="43" t="s">
        <v>47</v>
      </c>
      <c r="V185" s="147">
        <v>4.1000000000000002E-2</v>
      </c>
      <c r="W185" s="147">
        <f>V185*K185</f>
        <v>3.3210000000000002</v>
      </c>
      <c r="X185" s="147">
        <v>0</v>
      </c>
      <c r="Y185" s="147">
        <f>X185*K185</f>
        <v>0</v>
      </c>
      <c r="Z185" s="147">
        <v>0</v>
      </c>
      <c r="AA185" s="148">
        <f>Z185*K185</f>
        <v>0</v>
      </c>
      <c r="AR185" s="20" t="s">
        <v>146</v>
      </c>
      <c r="AT185" s="20" t="s">
        <v>142</v>
      </c>
      <c r="AU185" s="20" t="s">
        <v>103</v>
      </c>
      <c r="AY185" s="20" t="s">
        <v>141</v>
      </c>
      <c r="BE185" s="149">
        <f>IF(U185="základní",N185,0)</f>
        <v>0</v>
      </c>
      <c r="BF185" s="149">
        <f>IF(U185="snížená",N185,0)</f>
        <v>0</v>
      </c>
      <c r="BG185" s="149">
        <f>IF(U185="zákl. přenesená",N185,0)</f>
        <v>0</v>
      </c>
      <c r="BH185" s="149">
        <f>IF(U185="sníž. přenesená",N185,0)</f>
        <v>0</v>
      </c>
      <c r="BI185" s="149">
        <f>IF(U185="nulová",N185,0)</f>
        <v>0</v>
      </c>
      <c r="BJ185" s="20" t="s">
        <v>11</v>
      </c>
      <c r="BK185" s="149">
        <f>ROUND(L185*K185,0)</f>
        <v>0</v>
      </c>
      <c r="BL185" s="20" t="s">
        <v>146</v>
      </c>
      <c r="BM185" s="20" t="s">
        <v>308</v>
      </c>
    </row>
    <row r="186" spans="2:65" s="11" customFormat="1" ht="22.5" customHeight="1">
      <c r="B186" s="158"/>
      <c r="C186" s="159"/>
      <c r="D186" s="159"/>
      <c r="E186" s="160" t="s">
        <v>5</v>
      </c>
      <c r="F186" s="236" t="s">
        <v>153</v>
      </c>
      <c r="G186" s="237"/>
      <c r="H186" s="237"/>
      <c r="I186" s="237"/>
      <c r="J186" s="159"/>
      <c r="K186" s="161">
        <v>81</v>
      </c>
      <c r="L186" s="159"/>
      <c r="M186" s="159"/>
      <c r="N186" s="159"/>
      <c r="O186" s="159"/>
      <c r="P186" s="159"/>
      <c r="Q186" s="159"/>
      <c r="R186" s="162"/>
      <c r="T186" s="163"/>
      <c r="U186" s="159"/>
      <c r="V186" s="159"/>
      <c r="W186" s="159"/>
      <c r="X186" s="159"/>
      <c r="Y186" s="159"/>
      <c r="Z186" s="159"/>
      <c r="AA186" s="164"/>
      <c r="AT186" s="165" t="s">
        <v>152</v>
      </c>
      <c r="AU186" s="165" t="s">
        <v>103</v>
      </c>
      <c r="AV186" s="11" t="s">
        <v>103</v>
      </c>
      <c r="AW186" s="11" t="s">
        <v>39</v>
      </c>
      <c r="AX186" s="11" t="s">
        <v>82</v>
      </c>
      <c r="AY186" s="165" t="s">
        <v>141</v>
      </c>
    </row>
    <row r="187" spans="2:65" s="1" customFormat="1" ht="31.5" customHeight="1">
      <c r="B187" s="140"/>
      <c r="C187" s="141" t="s">
        <v>309</v>
      </c>
      <c r="D187" s="141" t="s">
        <v>142</v>
      </c>
      <c r="E187" s="142" t="s">
        <v>310</v>
      </c>
      <c r="F187" s="220" t="s">
        <v>311</v>
      </c>
      <c r="G187" s="220"/>
      <c r="H187" s="220"/>
      <c r="I187" s="220"/>
      <c r="J187" s="143" t="s">
        <v>145</v>
      </c>
      <c r="K187" s="144">
        <v>81</v>
      </c>
      <c r="L187" s="221"/>
      <c r="M187" s="221"/>
      <c r="N187" s="221">
        <f>ROUND(L187*K187,0)</f>
        <v>0</v>
      </c>
      <c r="O187" s="221"/>
      <c r="P187" s="221"/>
      <c r="Q187" s="221"/>
      <c r="R187" s="145"/>
      <c r="T187" s="146" t="s">
        <v>5</v>
      </c>
      <c r="U187" s="43" t="s">
        <v>47</v>
      </c>
      <c r="V187" s="147">
        <v>4.8000000000000001E-2</v>
      </c>
      <c r="W187" s="147">
        <f>V187*K187</f>
        <v>3.8879999999999999</v>
      </c>
      <c r="X187" s="147">
        <v>0.13188</v>
      </c>
      <c r="Y187" s="147">
        <f>X187*K187</f>
        <v>10.68228</v>
      </c>
      <c r="Z187" s="147">
        <v>0</v>
      </c>
      <c r="AA187" s="148">
        <f>Z187*K187</f>
        <v>0</v>
      </c>
      <c r="AR187" s="20" t="s">
        <v>146</v>
      </c>
      <c r="AT187" s="20" t="s">
        <v>142</v>
      </c>
      <c r="AU187" s="20" t="s">
        <v>103</v>
      </c>
      <c r="AY187" s="20" t="s">
        <v>141</v>
      </c>
      <c r="BE187" s="149">
        <f>IF(U187="základní",N187,0)</f>
        <v>0</v>
      </c>
      <c r="BF187" s="149">
        <f>IF(U187="snížená",N187,0)</f>
        <v>0</v>
      </c>
      <c r="BG187" s="149">
        <f>IF(U187="zákl. přenesená",N187,0)</f>
        <v>0</v>
      </c>
      <c r="BH187" s="149">
        <f>IF(U187="sníž. přenesená",N187,0)</f>
        <v>0</v>
      </c>
      <c r="BI187" s="149">
        <f>IF(U187="nulová",N187,0)</f>
        <v>0</v>
      </c>
      <c r="BJ187" s="20" t="s">
        <v>11</v>
      </c>
      <c r="BK187" s="149">
        <f>ROUND(L187*K187,0)</f>
        <v>0</v>
      </c>
      <c r="BL187" s="20" t="s">
        <v>146</v>
      </c>
      <c r="BM187" s="20" t="s">
        <v>312</v>
      </c>
    </row>
    <row r="188" spans="2:65" s="1" customFormat="1" ht="31.5" customHeight="1">
      <c r="B188" s="140"/>
      <c r="C188" s="141" t="s">
        <v>313</v>
      </c>
      <c r="D188" s="141" t="s">
        <v>142</v>
      </c>
      <c r="E188" s="142" t="s">
        <v>314</v>
      </c>
      <c r="F188" s="220" t="s">
        <v>315</v>
      </c>
      <c r="G188" s="220"/>
      <c r="H188" s="220"/>
      <c r="I188" s="220"/>
      <c r="J188" s="143" t="s">
        <v>145</v>
      </c>
      <c r="K188" s="144">
        <v>255.2</v>
      </c>
      <c r="L188" s="221"/>
      <c r="M188" s="221"/>
      <c r="N188" s="221">
        <f>ROUND(L188*K188,0)</f>
        <v>0</v>
      </c>
      <c r="O188" s="221"/>
      <c r="P188" s="221"/>
      <c r="Q188" s="221"/>
      <c r="R188" s="145"/>
      <c r="T188" s="146" t="s">
        <v>5</v>
      </c>
      <c r="U188" s="43" t="s">
        <v>47</v>
      </c>
      <c r="V188" s="147">
        <v>7.0999999999999994E-2</v>
      </c>
      <c r="W188" s="147">
        <f>V188*K188</f>
        <v>18.119199999999999</v>
      </c>
      <c r="X188" s="147">
        <v>0.12966</v>
      </c>
      <c r="Y188" s="147">
        <f>X188*K188</f>
        <v>33.089231999999996</v>
      </c>
      <c r="Z188" s="147">
        <v>0</v>
      </c>
      <c r="AA188" s="148">
        <f>Z188*K188</f>
        <v>0</v>
      </c>
      <c r="AR188" s="20" t="s">
        <v>146</v>
      </c>
      <c r="AT188" s="20" t="s">
        <v>142</v>
      </c>
      <c r="AU188" s="20" t="s">
        <v>103</v>
      </c>
      <c r="AY188" s="20" t="s">
        <v>141</v>
      </c>
      <c r="BE188" s="149">
        <f>IF(U188="základní",N188,0)</f>
        <v>0</v>
      </c>
      <c r="BF188" s="149">
        <f>IF(U188="snížená",N188,0)</f>
        <v>0</v>
      </c>
      <c r="BG188" s="149">
        <f>IF(U188="zákl. přenesená",N188,0)</f>
        <v>0</v>
      </c>
      <c r="BH188" s="149">
        <f>IF(U188="sníž. přenesená",N188,0)</f>
        <v>0</v>
      </c>
      <c r="BI188" s="149">
        <f>IF(U188="nulová",N188,0)</f>
        <v>0</v>
      </c>
      <c r="BJ188" s="20" t="s">
        <v>11</v>
      </c>
      <c r="BK188" s="149">
        <f>ROUND(L188*K188,0)</f>
        <v>0</v>
      </c>
      <c r="BL188" s="20" t="s">
        <v>146</v>
      </c>
      <c r="BM188" s="20" t="s">
        <v>316</v>
      </c>
    </row>
    <row r="189" spans="2:65" s="11" customFormat="1" ht="22.5" customHeight="1">
      <c r="B189" s="158"/>
      <c r="C189" s="159"/>
      <c r="D189" s="159"/>
      <c r="E189" s="160" t="s">
        <v>5</v>
      </c>
      <c r="F189" s="236" t="s">
        <v>317</v>
      </c>
      <c r="G189" s="237"/>
      <c r="H189" s="237"/>
      <c r="I189" s="237"/>
      <c r="J189" s="159"/>
      <c r="K189" s="161">
        <v>240</v>
      </c>
      <c r="L189" s="159"/>
      <c r="M189" s="159"/>
      <c r="N189" s="159"/>
      <c r="O189" s="159"/>
      <c r="P189" s="159"/>
      <c r="Q189" s="159"/>
      <c r="R189" s="162"/>
      <c r="T189" s="163"/>
      <c r="U189" s="159"/>
      <c r="V189" s="159"/>
      <c r="W189" s="159"/>
      <c r="X189" s="159"/>
      <c r="Y189" s="159"/>
      <c r="Z189" s="159"/>
      <c r="AA189" s="164"/>
      <c r="AT189" s="165" t="s">
        <v>152</v>
      </c>
      <c r="AU189" s="165" t="s">
        <v>103</v>
      </c>
      <c r="AV189" s="11" t="s">
        <v>103</v>
      </c>
      <c r="AW189" s="11" t="s">
        <v>39</v>
      </c>
      <c r="AX189" s="11" t="s">
        <v>82</v>
      </c>
      <c r="AY189" s="165" t="s">
        <v>141</v>
      </c>
    </row>
    <row r="190" spans="2:65" s="11" customFormat="1" ht="22.5" customHeight="1">
      <c r="B190" s="158"/>
      <c r="C190" s="159"/>
      <c r="D190" s="159"/>
      <c r="E190" s="160" t="s">
        <v>5</v>
      </c>
      <c r="F190" s="238" t="s">
        <v>318</v>
      </c>
      <c r="G190" s="239"/>
      <c r="H190" s="239"/>
      <c r="I190" s="239"/>
      <c r="J190" s="159"/>
      <c r="K190" s="161">
        <v>15.2</v>
      </c>
      <c r="L190" s="159"/>
      <c r="M190" s="159"/>
      <c r="N190" s="159"/>
      <c r="O190" s="159"/>
      <c r="P190" s="159"/>
      <c r="Q190" s="159"/>
      <c r="R190" s="162"/>
      <c r="T190" s="163"/>
      <c r="U190" s="159"/>
      <c r="V190" s="159"/>
      <c r="W190" s="159"/>
      <c r="X190" s="159"/>
      <c r="Y190" s="159"/>
      <c r="Z190" s="159"/>
      <c r="AA190" s="164"/>
      <c r="AT190" s="165" t="s">
        <v>152</v>
      </c>
      <c r="AU190" s="165" t="s">
        <v>103</v>
      </c>
      <c r="AV190" s="11" t="s">
        <v>103</v>
      </c>
      <c r="AW190" s="11" t="s">
        <v>39</v>
      </c>
      <c r="AX190" s="11" t="s">
        <v>82</v>
      </c>
      <c r="AY190" s="165" t="s">
        <v>141</v>
      </c>
    </row>
    <row r="191" spans="2:65" s="9" customFormat="1" ht="29.85" customHeight="1">
      <c r="B191" s="129"/>
      <c r="C191" s="130"/>
      <c r="D191" s="139" t="s">
        <v>118</v>
      </c>
      <c r="E191" s="139"/>
      <c r="F191" s="139"/>
      <c r="G191" s="139"/>
      <c r="H191" s="139"/>
      <c r="I191" s="139"/>
      <c r="J191" s="139"/>
      <c r="K191" s="139"/>
      <c r="L191" s="139"/>
      <c r="M191" s="139"/>
      <c r="N191" s="226">
        <f>BK191</f>
        <v>0</v>
      </c>
      <c r="O191" s="227"/>
      <c r="P191" s="227"/>
      <c r="Q191" s="227"/>
      <c r="R191" s="132"/>
      <c r="T191" s="133"/>
      <c r="U191" s="130"/>
      <c r="V191" s="130"/>
      <c r="W191" s="134">
        <f>SUM(W192:W228)</f>
        <v>163.73249999999999</v>
      </c>
      <c r="X191" s="130"/>
      <c r="Y191" s="134">
        <f>SUM(Y192:Y228)</f>
        <v>2.9195549999999995</v>
      </c>
      <c r="Z191" s="130"/>
      <c r="AA191" s="135">
        <f>SUM(AA192:AA228)</f>
        <v>0</v>
      </c>
      <c r="AR191" s="136" t="s">
        <v>11</v>
      </c>
      <c r="AT191" s="137" t="s">
        <v>81</v>
      </c>
      <c r="AU191" s="137" t="s">
        <v>11</v>
      </c>
      <c r="AY191" s="136" t="s">
        <v>141</v>
      </c>
      <c r="BK191" s="138">
        <f>SUM(BK192:BK228)</f>
        <v>0</v>
      </c>
    </row>
    <row r="192" spans="2:65" s="1" customFormat="1" ht="31.5" customHeight="1">
      <c r="B192" s="140"/>
      <c r="C192" s="141" t="s">
        <v>319</v>
      </c>
      <c r="D192" s="141" t="s">
        <v>142</v>
      </c>
      <c r="E192" s="142" t="s">
        <v>320</v>
      </c>
      <c r="F192" s="220" t="s">
        <v>321</v>
      </c>
      <c r="G192" s="220"/>
      <c r="H192" s="220"/>
      <c r="I192" s="220"/>
      <c r="J192" s="143" t="s">
        <v>322</v>
      </c>
      <c r="K192" s="144">
        <v>8</v>
      </c>
      <c r="L192" s="221"/>
      <c r="M192" s="221"/>
      <c r="N192" s="221">
        <f t="shared" ref="N192:N225" si="0">ROUND(L192*K192,0)</f>
        <v>0</v>
      </c>
      <c r="O192" s="221"/>
      <c r="P192" s="221"/>
      <c r="Q192" s="221"/>
      <c r="R192" s="145"/>
      <c r="T192" s="146" t="s">
        <v>5</v>
      </c>
      <c r="U192" s="43" t="s">
        <v>47</v>
      </c>
      <c r="V192" s="147">
        <v>0.75900000000000001</v>
      </c>
      <c r="W192" s="147">
        <f t="shared" ref="W192:W225" si="1">V192*K192</f>
        <v>6.0720000000000001</v>
      </c>
      <c r="X192" s="147">
        <v>1.6100000000000001E-3</v>
      </c>
      <c r="Y192" s="147">
        <f t="shared" ref="Y192:Y225" si="2">X192*K192</f>
        <v>1.2880000000000001E-2</v>
      </c>
      <c r="Z192" s="147">
        <v>0</v>
      </c>
      <c r="AA192" s="148">
        <f t="shared" ref="AA192:AA225" si="3">Z192*K192</f>
        <v>0</v>
      </c>
      <c r="AR192" s="20" t="s">
        <v>146</v>
      </c>
      <c r="AT192" s="20" t="s">
        <v>142</v>
      </c>
      <c r="AU192" s="20" t="s">
        <v>103</v>
      </c>
      <c r="AY192" s="20" t="s">
        <v>141</v>
      </c>
      <c r="BE192" s="149">
        <f t="shared" ref="BE192:BE225" si="4">IF(U192="základní",N192,0)</f>
        <v>0</v>
      </c>
      <c r="BF192" s="149">
        <f t="shared" ref="BF192:BF225" si="5">IF(U192="snížená",N192,0)</f>
        <v>0</v>
      </c>
      <c r="BG192" s="149">
        <f t="shared" ref="BG192:BG225" si="6">IF(U192="zákl. přenesená",N192,0)</f>
        <v>0</v>
      </c>
      <c r="BH192" s="149">
        <f t="shared" ref="BH192:BH225" si="7">IF(U192="sníž. přenesená",N192,0)</f>
        <v>0</v>
      </c>
      <c r="BI192" s="149">
        <f t="shared" ref="BI192:BI225" si="8">IF(U192="nulová",N192,0)</f>
        <v>0</v>
      </c>
      <c r="BJ192" s="20" t="s">
        <v>11</v>
      </c>
      <c r="BK192" s="149">
        <f t="shared" ref="BK192:BK225" si="9">ROUND(L192*K192,0)</f>
        <v>0</v>
      </c>
      <c r="BL192" s="20" t="s">
        <v>146</v>
      </c>
      <c r="BM192" s="20" t="s">
        <v>323</v>
      </c>
    </row>
    <row r="193" spans="2:65" s="1" customFormat="1" ht="31.5" customHeight="1">
      <c r="B193" s="140"/>
      <c r="C193" s="174" t="s">
        <v>324</v>
      </c>
      <c r="D193" s="174" t="s">
        <v>251</v>
      </c>
      <c r="E193" s="175" t="s">
        <v>325</v>
      </c>
      <c r="F193" s="234" t="s">
        <v>326</v>
      </c>
      <c r="G193" s="234"/>
      <c r="H193" s="234"/>
      <c r="I193" s="234"/>
      <c r="J193" s="176" t="s">
        <v>322</v>
      </c>
      <c r="K193" s="177">
        <v>1</v>
      </c>
      <c r="L193" s="235"/>
      <c r="M193" s="235"/>
      <c r="N193" s="235">
        <f t="shared" si="0"/>
        <v>0</v>
      </c>
      <c r="O193" s="221"/>
      <c r="P193" s="221"/>
      <c r="Q193" s="221"/>
      <c r="R193" s="145"/>
      <c r="T193" s="146" t="s">
        <v>5</v>
      </c>
      <c r="U193" s="43" t="s">
        <v>47</v>
      </c>
      <c r="V193" s="147">
        <v>0</v>
      </c>
      <c r="W193" s="147">
        <f t="shared" si="1"/>
        <v>0</v>
      </c>
      <c r="X193" s="147">
        <v>7.7999999999999996E-3</v>
      </c>
      <c r="Y193" s="147">
        <f t="shared" si="2"/>
        <v>7.7999999999999996E-3</v>
      </c>
      <c r="Z193" s="147">
        <v>0</v>
      </c>
      <c r="AA193" s="148">
        <f t="shared" si="3"/>
        <v>0</v>
      </c>
      <c r="AR193" s="20" t="s">
        <v>178</v>
      </c>
      <c r="AT193" s="20" t="s">
        <v>251</v>
      </c>
      <c r="AU193" s="20" t="s">
        <v>103</v>
      </c>
      <c r="AY193" s="20" t="s">
        <v>141</v>
      </c>
      <c r="BE193" s="149">
        <f t="shared" si="4"/>
        <v>0</v>
      </c>
      <c r="BF193" s="149">
        <f t="shared" si="5"/>
        <v>0</v>
      </c>
      <c r="BG193" s="149">
        <f t="shared" si="6"/>
        <v>0</v>
      </c>
      <c r="BH193" s="149">
        <f t="shared" si="7"/>
        <v>0</v>
      </c>
      <c r="BI193" s="149">
        <f t="shared" si="8"/>
        <v>0</v>
      </c>
      <c r="BJ193" s="20" t="s">
        <v>11</v>
      </c>
      <c r="BK193" s="149">
        <f t="shared" si="9"/>
        <v>0</v>
      </c>
      <c r="BL193" s="20" t="s">
        <v>146</v>
      </c>
      <c r="BM193" s="20" t="s">
        <v>327</v>
      </c>
    </row>
    <row r="194" spans="2:65" s="1" customFormat="1" ht="31.5" customHeight="1">
      <c r="B194" s="140"/>
      <c r="C194" s="174" t="s">
        <v>328</v>
      </c>
      <c r="D194" s="174" t="s">
        <v>251</v>
      </c>
      <c r="E194" s="175" t="s">
        <v>329</v>
      </c>
      <c r="F194" s="234" t="s">
        <v>330</v>
      </c>
      <c r="G194" s="234"/>
      <c r="H194" s="234"/>
      <c r="I194" s="234"/>
      <c r="J194" s="176" t="s">
        <v>322</v>
      </c>
      <c r="K194" s="177">
        <v>1</v>
      </c>
      <c r="L194" s="235"/>
      <c r="M194" s="235"/>
      <c r="N194" s="235">
        <f t="shared" si="0"/>
        <v>0</v>
      </c>
      <c r="O194" s="221"/>
      <c r="P194" s="221"/>
      <c r="Q194" s="221"/>
      <c r="R194" s="145"/>
      <c r="T194" s="146" t="s">
        <v>5</v>
      </c>
      <c r="U194" s="43" t="s">
        <v>47</v>
      </c>
      <c r="V194" s="147">
        <v>0</v>
      </c>
      <c r="W194" s="147">
        <f t="shared" si="1"/>
        <v>0</v>
      </c>
      <c r="X194" s="147">
        <v>1.5299999999999999E-2</v>
      </c>
      <c r="Y194" s="147">
        <f t="shared" si="2"/>
        <v>1.5299999999999999E-2</v>
      </c>
      <c r="Z194" s="147">
        <v>0</v>
      </c>
      <c r="AA194" s="148">
        <f t="shared" si="3"/>
        <v>0</v>
      </c>
      <c r="AR194" s="20" t="s">
        <v>178</v>
      </c>
      <c r="AT194" s="20" t="s">
        <v>251</v>
      </c>
      <c r="AU194" s="20" t="s">
        <v>103</v>
      </c>
      <c r="AY194" s="20" t="s">
        <v>141</v>
      </c>
      <c r="BE194" s="149">
        <f t="shared" si="4"/>
        <v>0</v>
      </c>
      <c r="BF194" s="149">
        <f t="shared" si="5"/>
        <v>0</v>
      </c>
      <c r="BG194" s="149">
        <f t="shared" si="6"/>
        <v>0</v>
      </c>
      <c r="BH194" s="149">
        <f t="shared" si="7"/>
        <v>0</v>
      </c>
      <c r="BI194" s="149">
        <f t="shared" si="8"/>
        <v>0</v>
      </c>
      <c r="BJ194" s="20" t="s">
        <v>11</v>
      </c>
      <c r="BK194" s="149">
        <f t="shared" si="9"/>
        <v>0</v>
      </c>
      <c r="BL194" s="20" t="s">
        <v>146</v>
      </c>
      <c r="BM194" s="20" t="s">
        <v>331</v>
      </c>
    </row>
    <row r="195" spans="2:65" s="1" customFormat="1" ht="22.5" customHeight="1">
      <c r="B195" s="140"/>
      <c r="C195" s="174" t="s">
        <v>332</v>
      </c>
      <c r="D195" s="174" t="s">
        <v>251</v>
      </c>
      <c r="E195" s="175" t="s">
        <v>333</v>
      </c>
      <c r="F195" s="234" t="s">
        <v>334</v>
      </c>
      <c r="G195" s="234"/>
      <c r="H195" s="234"/>
      <c r="I195" s="234"/>
      <c r="J195" s="176" t="s">
        <v>335</v>
      </c>
      <c r="K195" s="177">
        <v>4</v>
      </c>
      <c r="L195" s="235"/>
      <c r="M195" s="235"/>
      <c r="N195" s="235">
        <f t="shared" si="0"/>
        <v>0</v>
      </c>
      <c r="O195" s="221"/>
      <c r="P195" s="221"/>
      <c r="Q195" s="221"/>
      <c r="R195" s="145"/>
      <c r="T195" s="146" t="s">
        <v>5</v>
      </c>
      <c r="U195" s="43" t="s">
        <v>47</v>
      </c>
      <c r="V195" s="147">
        <v>0</v>
      </c>
      <c r="W195" s="147">
        <f t="shared" si="1"/>
        <v>0</v>
      </c>
      <c r="X195" s="147">
        <v>5.0400000000000002E-3</v>
      </c>
      <c r="Y195" s="147">
        <f t="shared" si="2"/>
        <v>2.0160000000000001E-2</v>
      </c>
      <c r="Z195" s="147">
        <v>0</v>
      </c>
      <c r="AA195" s="148">
        <f t="shared" si="3"/>
        <v>0</v>
      </c>
      <c r="AR195" s="20" t="s">
        <v>178</v>
      </c>
      <c r="AT195" s="20" t="s">
        <v>251</v>
      </c>
      <c r="AU195" s="20" t="s">
        <v>103</v>
      </c>
      <c r="AY195" s="20" t="s">
        <v>141</v>
      </c>
      <c r="BE195" s="149">
        <f t="shared" si="4"/>
        <v>0</v>
      </c>
      <c r="BF195" s="149">
        <f t="shared" si="5"/>
        <v>0</v>
      </c>
      <c r="BG195" s="149">
        <f t="shared" si="6"/>
        <v>0</v>
      </c>
      <c r="BH195" s="149">
        <f t="shared" si="7"/>
        <v>0</v>
      </c>
      <c r="BI195" s="149">
        <f t="shared" si="8"/>
        <v>0</v>
      </c>
      <c r="BJ195" s="20" t="s">
        <v>11</v>
      </c>
      <c r="BK195" s="149">
        <f t="shared" si="9"/>
        <v>0</v>
      </c>
      <c r="BL195" s="20" t="s">
        <v>146</v>
      </c>
      <c r="BM195" s="20" t="s">
        <v>336</v>
      </c>
    </row>
    <row r="196" spans="2:65" s="1" customFormat="1" ht="31.5" customHeight="1">
      <c r="B196" s="140"/>
      <c r="C196" s="174" t="s">
        <v>337</v>
      </c>
      <c r="D196" s="174" t="s">
        <v>251</v>
      </c>
      <c r="E196" s="175" t="s">
        <v>338</v>
      </c>
      <c r="F196" s="234" t="s">
        <v>339</v>
      </c>
      <c r="G196" s="234"/>
      <c r="H196" s="234"/>
      <c r="I196" s="234"/>
      <c r="J196" s="176" t="s">
        <v>322</v>
      </c>
      <c r="K196" s="177">
        <v>2</v>
      </c>
      <c r="L196" s="235"/>
      <c r="M196" s="235"/>
      <c r="N196" s="235">
        <f t="shared" si="0"/>
        <v>0</v>
      </c>
      <c r="O196" s="221"/>
      <c r="P196" s="221"/>
      <c r="Q196" s="221"/>
      <c r="R196" s="145"/>
      <c r="T196" s="146" t="s">
        <v>5</v>
      </c>
      <c r="U196" s="43" t="s">
        <v>47</v>
      </c>
      <c r="V196" s="147">
        <v>0</v>
      </c>
      <c r="W196" s="147">
        <f t="shared" si="1"/>
        <v>0</v>
      </c>
      <c r="X196" s="147">
        <v>1.2200000000000001E-2</v>
      </c>
      <c r="Y196" s="147">
        <f t="shared" si="2"/>
        <v>2.4400000000000002E-2</v>
      </c>
      <c r="Z196" s="147">
        <v>0</v>
      </c>
      <c r="AA196" s="148">
        <f t="shared" si="3"/>
        <v>0</v>
      </c>
      <c r="AR196" s="20" t="s">
        <v>178</v>
      </c>
      <c r="AT196" s="20" t="s">
        <v>251</v>
      </c>
      <c r="AU196" s="20" t="s">
        <v>103</v>
      </c>
      <c r="AY196" s="20" t="s">
        <v>141</v>
      </c>
      <c r="BE196" s="149">
        <f t="shared" si="4"/>
        <v>0</v>
      </c>
      <c r="BF196" s="149">
        <f t="shared" si="5"/>
        <v>0</v>
      </c>
      <c r="BG196" s="149">
        <f t="shared" si="6"/>
        <v>0</v>
      </c>
      <c r="BH196" s="149">
        <f t="shared" si="7"/>
        <v>0</v>
      </c>
      <c r="BI196" s="149">
        <f t="shared" si="8"/>
        <v>0</v>
      </c>
      <c r="BJ196" s="20" t="s">
        <v>11</v>
      </c>
      <c r="BK196" s="149">
        <f t="shared" si="9"/>
        <v>0</v>
      </c>
      <c r="BL196" s="20" t="s">
        <v>146</v>
      </c>
      <c r="BM196" s="20" t="s">
        <v>340</v>
      </c>
    </row>
    <row r="197" spans="2:65" s="1" customFormat="1" ht="31.5" customHeight="1">
      <c r="B197" s="140"/>
      <c r="C197" s="141" t="s">
        <v>341</v>
      </c>
      <c r="D197" s="141" t="s">
        <v>142</v>
      </c>
      <c r="E197" s="142" t="s">
        <v>342</v>
      </c>
      <c r="F197" s="220" t="s">
        <v>343</v>
      </c>
      <c r="G197" s="220"/>
      <c r="H197" s="220"/>
      <c r="I197" s="220"/>
      <c r="J197" s="143" t="s">
        <v>170</v>
      </c>
      <c r="K197" s="144">
        <v>194</v>
      </c>
      <c r="L197" s="221"/>
      <c r="M197" s="221"/>
      <c r="N197" s="221">
        <f t="shared" si="0"/>
        <v>0</v>
      </c>
      <c r="O197" s="221"/>
      <c r="P197" s="221"/>
      <c r="Q197" s="221"/>
      <c r="R197" s="145"/>
      <c r="T197" s="146" t="s">
        <v>5</v>
      </c>
      <c r="U197" s="43" t="s">
        <v>47</v>
      </c>
      <c r="V197" s="147">
        <v>0.313</v>
      </c>
      <c r="W197" s="147">
        <f t="shared" si="1"/>
        <v>60.722000000000001</v>
      </c>
      <c r="X197" s="147">
        <v>0</v>
      </c>
      <c r="Y197" s="147">
        <f t="shared" si="2"/>
        <v>0</v>
      </c>
      <c r="Z197" s="147">
        <v>0</v>
      </c>
      <c r="AA197" s="148">
        <f t="shared" si="3"/>
        <v>0</v>
      </c>
      <c r="AR197" s="20" t="s">
        <v>146</v>
      </c>
      <c r="AT197" s="20" t="s">
        <v>142</v>
      </c>
      <c r="AU197" s="20" t="s">
        <v>103</v>
      </c>
      <c r="AY197" s="20" t="s">
        <v>141</v>
      </c>
      <c r="BE197" s="149">
        <f t="shared" si="4"/>
        <v>0</v>
      </c>
      <c r="BF197" s="149">
        <f t="shared" si="5"/>
        <v>0</v>
      </c>
      <c r="BG197" s="149">
        <f t="shared" si="6"/>
        <v>0</v>
      </c>
      <c r="BH197" s="149">
        <f t="shared" si="7"/>
        <v>0</v>
      </c>
      <c r="BI197" s="149">
        <f t="shared" si="8"/>
        <v>0</v>
      </c>
      <c r="BJ197" s="20" t="s">
        <v>11</v>
      </c>
      <c r="BK197" s="149">
        <f t="shared" si="9"/>
        <v>0</v>
      </c>
      <c r="BL197" s="20" t="s">
        <v>146</v>
      </c>
      <c r="BM197" s="20" t="s">
        <v>344</v>
      </c>
    </row>
    <row r="198" spans="2:65" s="1" customFormat="1" ht="22.5" customHeight="1">
      <c r="B198" s="140"/>
      <c r="C198" s="174" t="s">
        <v>345</v>
      </c>
      <c r="D198" s="174" t="s">
        <v>251</v>
      </c>
      <c r="E198" s="175" t="s">
        <v>346</v>
      </c>
      <c r="F198" s="234" t="s">
        <v>347</v>
      </c>
      <c r="G198" s="234"/>
      <c r="H198" s="234"/>
      <c r="I198" s="234"/>
      <c r="J198" s="176" t="s">
        <v>170</v>
      </c>
      <c r="K198" s="177">
        <v>194</v>
      </c>
      <c r="L198" s="235"/>
      <c r="M198" s="235"/>
      <c r="N198" s="235">
        <f t="shared" si="0"/>
        <v>0</v>
      </c>
      <c r="O198" s="221"/>
      <c r="P198" s="221"/>
      <c r="Q198" s="221"/>
      <c r="R198" s="145"/>
      <c r="T198" s="146" t="s">
        <v>5</v>
      </c>
      <c r="U198" s="43" t="s">
        <v>47</v>
      </c>
      <c r="V198" s="147">
        <v>0</v>
      </c>
      <c r="W198" s="147">
        <f t="shared" si="1"/>
        <v>0</v>
      </c>
      <c r="X198" s="147">
        <v>3.1800000000000001E-3</v>
      </c>
      <c r="Y198" s="147">
        <f t="shared" si="2"/>
        <v>0.61692000000000002</v>
      </c>
      <c r="Z198" s="147">
        <v>0</v>
      </c>
      <c r="AA198" s="148">
        <f t="shared" si="3"/>
        <v>0</v>
      </c>
      <c r="AR198" s="20" t="s">
        <v>178</v>
      </c>
      <c r="AT198" s="20" t="s">
        <v>251</v>
      </c>
      <c r="AU198" s="20" t="s">
        <v>103</v>
      </c>
      <c r="AY198" s="20" t="s">
        <v>141</v>
      </c>
      <c r="BE198" s="149">
        <f t="shared" si="4"/>
        <v>0</v>
      </c>
      <c r="BF198" s="149">
        <f t="shared" si="5"/>
        <v>0</v>
      </c>
      <c r="BG198" s="149">
        <f t="shared" si="6"/>
        <v>0</v>
      </c>
      <c r="BH198" s="149">
        <f t="shared" si="7"/>
        <v>0</v>
      </c>
      <c r="BI198" s="149">
        <f t="shared" si="8"/>
        <v>0</v>
      </c>
      <c r="BJ198" s="20" t="s">
        <v>11</v>
      </c>
      <c r="BK198" s="149">
        <f t="shared" si="9"/>
        <v>0</v>
      </c>
      <c r="BL198" s="20" t="s">
        <v>146</v>
      </c>
      <c r="BM198" s="20" t="s">
        <v>348</v>
      </c>
    </row>
    <row r="199" spans="2:65" s="1" customFormat="1" ht="31.5" customHeight="1">
      <c r="B199" s="140"/>
      <c r="C199" s="141" t="s">
        <v>349</v>
      </c>
      <c r="D199" s="141" t="s">
        <v>142</v>
      </c>
      <c r="E199" s="142" t="s">
        <v>350</v>
      </c>
      <c r="F199" s="220" t="s">
        <v>351</v>
      </c>
      <c r="G199" s="220"/>
      <c r="H199" s="220"/>
      <c r="I199" s="220"/>
      <c r="J199" s="143" t="s">
        <v>170</v>
      </c>
      <c r="K199" s="144">
        <v>47.5</v>
      </c>
      <c r="L199" s="221"/>
      <c r="M199" s="221"/>
      <c r="N199" s="221">
        <f t="shared" si="0"/>
        <v>0</v>
      </c>
      <c r="O199" s="221"/>
      <c r="P199" s="221"/>
      <c r="Q199" s="221"/>
      <c r="R199" s="145"/>
      <c r="T199" s="146" t="s">
        <v>5</v>
      </c>
      <c r="U199" s="43" t="s">
        <v>47</v>
      </c>
      <c r="V199" s="147">
        <v>0.28100000000000003</v>
      </c>
      <c r="W199" s="147">
        <f t="shared" si="1"/>
        <v>13.347500000000002</v>
      </c>
      <c r="X199" s="147">
        <v>0</v>
      </c>
      <c r="Y199" s="147">
        <f t="shared" si="2"/>
        <v>0</v>
      </c>
      <c r="Z199" s="147">
        <v>0</v>
      </c>
      <c r="AA199" s="148">
        <f t="shared" si="3"/>
        <v>0</v>
      </c>
      <c r="AR199" s="20" t="s">
        <v>146</v>
      </c>
      <c r="AT199" s="20" t="s">
        <v>142</v>
      </c>
      <c r="AU199" s="20" t="s">
        <v>103</v>
      </c>
      <c r="AY199" s="20" t="s">
        <v>141</v>
      </c>
      <c r="BE199" s="149">
        <f t="shared" si="4"/>
        <v>0</v>
      </c>
      <c r="BF199" s="149">
        <f t="shared" si="5"/>
        <v>0</v>
      </c>
      <c r="BG199" s="149">
        <f t="shared" si="6"/>
        <v>0</v>
      </c>
      <c r="BH199" s="149">
        <f t="shared" si="7"/>
        <v>0</v>
      </c>
      <c r="BI199" s="149">
        <f t="shared" si="8"/>
        <v>0</v>
      </c>
      <c r="BJ199" s="20" t="s">
        <v>11</v>
      </c>
      <c r="BK199" s="149">
        <f t="shared" si="9"/>
        <v>0</v>
      </c>
      <c r="BL199" s="20" t="s">
        <v>146</v>
      </c>
      <c r="BM199" s="20" t="s">
        <v>352</v>
      </c>
    </row>
    <row r="200" spans="2:65" s="1" customFormat="1" ht="22.5" customHeight="1">
      <c r="B200" s="140"/>
      <c r="C200" s="174" t="s">
        <v>353</v>
      </c>
      <c r="D200" s="174" t="s">
        <v>251</v>
      </c>
      <c r="E200" s="175" t="s">
        <v>354</v>
      </c>
      <c r="F200" s="234" t="s">
        <v>355</v>
      </c>
      <c r="G200" s="234"/>
      <c r="H200" s="234"/>
      <c r="I200" s="234"/>
      <c r="J200" s="176" t="s">
        <v>170</v>
      </c>
      <c r="K200" s="177">
        <v>47.5</v>
      </c>
      <c r="L200" s="235"/>
      <c r="M200" s="235"/>
      <c r="N200" s="235">
        <f t="shared" si="0"/>
        <v>0</v>
      </c>
      <c r="O200" s="221"/>
      <c r="P200" s="221"/>
      <c r="Q200" s="221"/>
      <c r="R200" s="145"/>
      <c r="T200" s="146" t="s">
        <v>5</v>
      </c>
      <c r="U200" s="43" t="s">
        <v>47</v>
      </c>
      <c r="V200" s="147">
        <v>0</v>
      </c>
      <c r="W200" s="147">
        <f t="shared" si="1"/>
        <v>0</v>
      </c>
      <c r="X200" s="147">
        <v>4.3299999999999996E-3</v>
      </c>
      <c r="Y200" s="147">
        <f t="shared" si="2"/>
        <v>0.205675</v>
      </c>
      <c r="Z200" s="147">
        <v>0</v>
      </c>
      <c r="AA200" s="148">
        <f t="shared" si="3"/>
        <v>0</v>
      </c>
      <c r="AR200" s="20" t="s">
        <v>178</v>
      </c>
      <c r="AT200" s="20" t="s">
        <v>251</v>
      </c>
      <c r="AU200" s="20" t="s">
        <v>103</v>
      </c>
      <c r="AY200" s="20" t="s">
        <v>141</v>
      </c>
      <c r="BE200" s="149">
        <f t="shared" si="4"/>
        <v>0</v>
      </c>
      <c r="BF200" s="149">
        <f t="shared" si="5"/>
        <v>0</v>
      </c>
      <c r="BG200" s="149">
        <f t="shared" si="6"/>
        <v>0</v>
      </c>
      <c r="BH200" s="149">
        <f t="shared" si="7"/>
        <v>0</v>
      </c>
      <c r="BI200" s="149">
        <f t="shared" si="8"/>
        <v>0</v>
      </c>
      <c r="BJ200" s="20" t="s">
        <v>11</v>
      </c>
      <c r="BK200" s="149">
        <f t="shared" si="9"/>
        <v>0</v>
      </c>
      <c r="BL200" s="20" t="s">
        <v>146</v>
      </c>
      <c r="BM200" s="20" t="s">
        <v>356</v>
      </c>
    </row>
    <row r="201" spans="2:65" s="1" customFormat="1" ht="22.5" customHeight="1">
      <c r="B201" s="140"/>
      <c r="C201" s="141" t="s">
        <v>357</v>
      </c>
      <c r="D201" s="141" t="s">
        <v>142</v>
      </c>
      <c r="E201" s="142" t="s">
        <v>358</v>
      </c>
      <c r="F201" s="220" t="s">
        <v>359</v>
      </c>
      <c r="G201" s="220"/>
      <c r="H201" s="220"/>
      <c r="I201" s="220"/>
      <c r="J201" s="143" t="s">
        <v>322</v>
      </c>
      <c r="K201" s="144">
        <v>20</v>
      </c>
      <c r="L201" s="221"/>
      <c r="M201" s="221"/>
      <c r="N201" s="221">
        <f t="shared" si="0"/>
        <v>0</v>
      </c>
      <c r="O201" s="221"/>
      <c r="P201" s="221"/>
      <c r="Q201" s="221"/>
      <c r="R201" s="145"/>
      <c r="T201" s="146" t="s">
        <v>5</v>
      </c>
      <c r="U201" s="43" t="s">
        <v>47</v>
      </c>
      <c r="V201" s="147">
        <v>0.625</v>
      </c>
      <c r="W201" s="147">
        <f t="shared" si="1"/>
        <v>12.5</v>
      </c>
      <c r="X201" s="147">
        <v>0</v>
      </c>
      <c r="Y201" s="147">
        <f t="shared" si="2"/>
        <v>0</v>
      </c>
      <c r="Z201" s="147">
        <v>0</v>
      </c>
      <c r="AA201" s="148">
        <f t="shared" si="3"/>
        <v>0</v>
      </c>
      <c r="AR201" s="20" t="s">
        <v>146</v>
      </c>
      <c r="AT201" s="20" t="s">
        <v>142</v>
      </c>
      <c r="AU201" s="20" t="s">
        <v>103</v>
      </c>
      <c r="AY201" s="20" t="s">
        <v>141</v>
      </c>
      <c r="BE201" s="149">
        <f t="shared" si="4"/>
        <v>0</v>
      </c>
      <c r="BF201" s="149">
        <f t="shared" si="5"/>
        <v>0</v>
      </c>
      <c r="BG201" s="149">
        <f t="shared" si="6"/>
        <v>0</v>
      </c>
      <c r="BH201" s="149">
        <f t="shared" si="7"/>
        <v>0</v>
      </c>
      <c r="BI201" s="149">
        <f t="shared" si="8"/>
        <v>0</v>
      </c>
      <c r="BJ201" s="20" t="s">
        <v>11</v>
      </c>
      <c r="BK201" s="149">
        <f t="shared" si="9"/>
        <v>0</v>
      </c>
      <c r="BL201" s="20" t="s">
        <v>146</v>
      </c>
      <c r="BM201" s="20" t="s">
        <v>360</v>
      </c>
    </row>
    <row r="202" spans="2:65" s="1" customFormat="1" ht="22.5" customHeight="1">
      <c r="B202" s="140"/>
      <c r="C202" s="174" t="s">
        <v>361</v>
      </c>
      <c r="D202" s="174" t="s">
        <v>251</v>
      </c>
      <c r="E202" s="175" t="s">
        <v>362</v>
      </c>
      <c r="F202" s="234" t="s">
        <v>363</v>
      </c>
      <c r="G202" s="234"/>
      <c r="H202" s="234"/>
      <c r="I202" s="234"/>
      <c r="J202" s="176" t="s">
        <v>322</v>
      </c>
      <c r="K202" s="177">
        <v>8</v>
      </c>
      <c r="L202" s="235"/>
      <c r="M202" s="235"/>
      <c r="N202" s="235">
        <f t="shared" si="0"/>
        <v>0</v>
      </c>
      <c r="O202" s="221"/>
      <c r="P202" s="221"/>
      <c r="Q202" s="221"/>
      <c r="R202" s="145"/>
      <c r="T202" s="146" t="s">
        <v>5</v>
      </c>
      <c r="U202" s="43" t="s">
        <v>47</v>
      </c>
      <c r="V202" s="147">
        <v>0</v>
      </c>
      <c r="W202" s="147">
        <f t="shared" si="1"/>
        <v>0</v>
      </c>
      <c r="X202" s="147">
        <v>3.8999999999999999E-4</v>
      </c>
      <c r="Y202" s="147">
        <f t="shared" si="2"/>
        <v>3.1199999999999999E-3</v>
      </c>
      <c r="Z202" s="147">
        <v>0</v>
      </c>
      <c r="AA202" s="148">
        <f t="shared" si="3"/>
        <v>0</v>
      </c>
      <c r="AR202" s="20" t="s">
        <v>178</v>
      </c>
      <c r="AT202" s="20" t="s">
        <v>251</v>
      </c>
      <c r="AU202" s="20" t="s">
        <v>103</v>
      </c>
      <c r="AY202" s="20" t="s">
        <v>141</v>
      </c>
      <c r="BE202" s="149">
        <f t="shared" si="4"/>
        <v>0</v>
      </c>
      <c r="BF202" s="149">
        <f t="shared" si="5"/>
        <v>0</v>
      </c>
      <c r="BG202" s="149">
        <f t="shared" si="6"/>
        <v>0</v>
      </c>
      <c r="BH202" s="149">
        <f t="shared" si="7"/>
        <v>0</v>
      </c>
      <c r="BI202" s="149">
        <f t="shared" si="8"/>
        <v>0</v>
      </c>
      <c r="BJ202" s="20" t="s">
        <v>11</v>
      </c>
      <c r="BK202" s="149">
        <f t="shared" si="9"/>
        <v>0</v>
      </c>
      <c r="BL202" s="20" t="s">
        <v>146</v>
      </c>
      <c r="BM202" s="20" t="s">
        <v>364</v>
      </c>
    </row>
    <row r="203" spans="2:65" s="1" customFormat="1" ht="22.5" customHeight="1">
      <c r="B203" s="140"/>
      <c r="C203" s="174" t="s">
        <v>365</v>
      </c>
      <c r="D203" s="174" t="s">
        <v>251</v>
      </c>
      <c r="E203" s="175" t="s">
        <v>366</v>
      </c>
      <c r="F203" s="234" t="s">
        <v>367</v>
      </c>
      <c r="G203" s="234"/>
      <c r="H203" s="234"/>
      <c r="I203" s="234"/>
      <c r="J203" s="176" t="s">
        <v>322</v>
      </c>
      <c r="K203" s="177">
        <v>4</v>
      </c>
      <c r="L203" s="235"/>
      <c r="M203" s="235"/>
      <c r="N203" s="235">
        <f t="shared" si="0"/>
        <v>0</v>
      </c>
      <c r="O203" s="221"/>
      <c r="P203" s="221"/>
      <c r="Q203" s="221"/>
      <c r="R203" s="145"/>
      <c r="T203" s="146" t="s">
        <v>5</v>
      </c>
      <c r="U203" s="43" t="s">
        <v>47</v>
      </c>
      <c r="V203" s="147">
        <v>0</v>
      </c>
      <c r="W203" s="147">
        <f t="shared" si="1"/>
        <v>0</v>
      </c>
      <c r="X203" s="147">
        <v>5.5999999999999995E-4</v>
      </c>
      <c r="Y203" s="147">
        <f t="shared" si="2"/>
        <v>2.2399999999999998E-3</v>
      </c>
      <c r="Z203" s="147">
        <v>0</v>
      </c>
      <c r="AA203" s="148">
        <f t="shared" si="3"/>
        <v>0</v>
      </c>
      <c r="AR203" s="20" t="s">
        <v>178</v>
      </c>
      <c r="AT203" s="20" t="s">
        <v>251</v>
      </c>
      <c r="AU203" s="20" t="s">
        <v>103</v>
      </c>
      <c r="AY203" s="20" t="s">
        <v>141</v>
      </c>
      <c r="BE203" s="149">
        <f t="shared" si="4"/>
        <v>0</v>
      </c>
      <c r="BF203" s="149">
        <f t="shared" si="5"/>
        <v>0</v>
      </c>
      <c r="BG203" s="149">
        <f t="shared" si="6"/>
        <v>0</v>
      </c>
      <c r="BH203" s="149">
        <f t="shared" si="7"/>
        <v>0</v>
      </c>
      <c r="BI203" s="149">
        <f t="shared" si="8"/>
        <v>0</v>
      </c>
      <c r="BJ203" s="20" t="s">
        <v>11</v>
      </c>
      <c r="BK203" s="149">
        <f t="shared" si="9"/>
        <v>0</v>
      </c>
      <c r="BL203" s="20" t="s">
        <v>146</v>
      </c>
      <c r="BM203" s="20" t="s">
        <v>368</v>
      </c>
    </row>
    <row r="204" spans="2:65" s="1" customFormat="1" ht="22.5" customHeight="1">
      <c r="B204" s="140"/>
      <c r="C204" s="174" t="s">
        <v>369</v>
      </c>
      <c r="D204" s="174" t="s">
        <v>251</v>
      </c>
      <c r="E204" s="175" t="s">
        <v>370</v>
      </c>
      <c r="F204" s="234" t="s">
        <v>371</v>
      </c>
      <c r="G204" s="234"/>
      <c r="H204" s="234"/>
      <c r="I204" s="234"/>
      <c r="J204" s="176" t="s">
        <v>322</v>
      </c>
      <c r="K204" s="177">
        <v>1</v>
      </c>
      <c r="L204" s="235"/>
      <c r="M204" s="235"/>
      <c r="N204" s="235">
        <f t="shared" si="0"/>
        <v>0</v>
      </c>
      <c r="O204" s="221"/>
      <c r="P204" s="221"/>
      <c r="Q204" s="221"/>
      <c r="R204" s="145"/>
      <c r="T204" s="146" t="s">
        <v>5</v>
      </c>
      <c r="U204" s="43" t="s">
        <v>47</v>
      </c>
      <c r="V204" s="147">
        <v>0</v>
      </c>
      <c r="W204" s="147">
        <f t="shared" si="1"/>
        <v>0</v>
      </c>
      <c r="X204" s="147">
        <v>6.8000000000000005E-4</v>
      </c>
      <c r="Y204" s="147">
        <f t="shared" si="2"/>
        <v>6.8000000000000005E-4</v>
      </c>
      <c r="Z204" s="147">
        <v>0</v>
      </c>
      <c r="AA204" s="148">
        <f t="shared" si="3"/>
        <v>0</v>
      </c>
      <c r="AR204" s="20" t="s">
        <v>178</v>
      </c>
      <c r="AT204" s="20" t="s">
        <v>251</v>
      </c>
      <c r="AU204" s="20" t="s">
        <v>103</v>
      </c>
      <c r="AY204" s="20" t="s">
        <v>141</v>
      </c>
      <c r="BE204" s="149">
        <f t="shared" si="4"/>
        <v>0</v>
      </c>
      <c r="BF204" s="149">
        <f t="shared" si="5"/>
        <v>0</v>
      </c>
      <c r="BG204" s="149">
        <f t="shared" si="6"/>
        <v>0</v>
      </c>
      <c r="BH204" s="149">
        <f t="shared" si="7"/>
        <v>0</v>
      </c>
      <c r="BI204" s="149">
        <f t="shared" si="8"/>
        <v>0</v>
      </c>
      <c r="BJ204" s="20" t="s">
        <v>11</v>
      </c>
      <c r="BK204" s="149">
        <f t="shared" si="9"/>
        <v>0</v>
      </c>
      <c r="BL204" s="20" t="s">
        <v>146</v>
      </c>
      <c r="BM204" s="20" t="s">
        <v>372</v>
      </c>
    </row>
    <row r="205" spans="2:65" s="1" customFormat="1" ht="22.5" customHeight="1">
      <c r="B205" s="140"/>
      <c r="C205" s="174" t="s">
        <v>373</v>
      </c>
      <c r="D205" s="174" t="s">
        <v>251</v>
      </c>
      <c r="E205" s="175" t="s">
        <v>374</v>
      </c>
      <c r="F205" s="234" t="s">
        <v>375</v>
      </c>
      <c r="G205" s="234"/>
      <c r="H205" s="234"/>
      <c r="I205" s="234"/>
      <c r="J205" s="176" t="s">
        <v>322</v>
      </c>
      <c r="K205" s="177">
        <v>3</v>
      </c>
      <c r="L205" s="235"/>
      <c r="M205" s="235"/>
      <c r="N205" s="235">
        <f t="shared" si="0"/>
        <v>0</v>
      </c>
      <c r="O205" s="221"/>
      <c r="P205" s="221"/>
      <c r="Q205" s="221"/>
      <c r="R205" s="145"/>
      <c r="T205" s="146" t="s">
        <v>5</v>
      </c>
      <c r="U205" s="43" t="s">
        <v>47</v>
      </c>
      <c r="V205" s="147">
        <v>0</v>
      </c>
      <c r="W205" s="147">
        <f t="shared" si="1"/>
        <v>0</v>
      </c>
      <c r="X205" s="147">
        <v>5.4000000000000001E-4</v>
      </c>
      <c r="Y205" s="147">
        <f t="shared" si="2"/>
        <v>1.6199999999999999E-3</v>
      </c>
      <c r="Z205" s="147">
        <v>0</v>
      </c>
      <c r="AA205" s="148">
        <f t="shared" si="3"/>
        <v>0</v>
      </c>
      <c r="AR205" s="20" t="s">
        <v>178</v>
      </c>
      <c r="AT205" s="20" t="s">
        <v>251</v>
      </c>
      <c r="AU205" s="20" t="s">
        <v>103</v>
      </c>
      <c r="AY205" s="20" t="s">
        <v>141</v>
      </c>
      <c r="BE205" s="149">
        <f t="shared" si="4"/>
        <v>0</v>
      </c>
      <c r="BF205" s="149">
        <f t="shared" si="5"/>
        <v>0</v>
      </c>
      <c r="BG205" s="149">
        <f t="shared" si="6"/>
        <v>0</v>
      </c>
      <c r="BH205" s="149">
        <f t="shared" si="7"/>
        <v>0</v>
      </c>
      <c r="BI205" s="149">
        <f t="shared" si="8"/>
        <v>0</v>
      </c>
      <c r="BJ205" s="20" t="s">
        <v>11</v>
      </c>
      <c r="BK205" s="149">
        <f t="shared" si="9"/>
        <v>0</v>
      </c>
      <c r="BL205" s="20" t="s">
        <v>146</v>
      </c>
      <c r="BM205" s="20" t="s">
        <v>376</v>
      </c>
    </row>
    <row r="206" spans="2:65" s="1" customFormat="1" ht="22.5" customHeight="1">
      <c r="B206" s="140"/>
      <c r="C206" s="174" t="s">
        <v>377</v>
      </c>
      <c r="D206" s="174" t="s">
        <v>251</v>
      </c>
      <c r="E206" s="175" t="s">
        <v>378</v>
      </c>
      <c r="F206" s="234" t="s">
        <v>379</v>
      </c>
      <c r="G206" s="234"/>
      <c r="H206" s="234"/>
      <c r="I206" s="234"/>
      <c r="J206" s="176" t="s">
        <v>322</v>
      </c>
      <c r="K206" s="177">
        <v>3</v>
      </c>
      <c r="L206" s="235"/>
      <c r="M206" s="235"/>
      <c r="N206" s="235">
        <f t="shared" si="0"/>
        <v>0</v>
      </c>
      <c r="O206" s="221"/>
      <c r="P206" s="221"/>
      <c r="Q206" s="221"/>
      <c r="R206" s="145"/>
      <c r="T206" s="146" t="s">
        <v>5</v>
      </c>
      <c r="U206" s="43" t="s">
        <v>47</v>
      </c>
      <c r="V206" s="147">
        <v>0</v>
      </c>
      <c r="W206" s="147">
        <f t="shared" si="1"/>
        <v>0</v>
      </c>
      <c r="X206" s="147">
        <v>3.8000000000000002E-4</v>
      </c>
      <c r="Y206" s="147">
        <f t="shared" si="2"/>
        <v>1.14E-3</v>
      </c>
      <c r="Z206" s="147">
        <v>0</v>
      </c>
      <c r="AA206" s="148">
        <f t="shared" si="3"/>
        <v>0</v>
      </c>
      <c r="AR206" s="20" t="s">
        <v>178</v>
      </c>
      <c r="AT206" s="20" t="s">
        <v>251</v>
      </c>
      <c r="AU206" s="20" t="s">
        <v>103</v>
      </c>
      <c r="AY206" s="20" t="s">
        <v>141</v>
      </c>
      <c r="BE206" s="149">
        <f t="shared" si="4"/>
        <v>0</v>
      </c>
      <c r="BF206" s="149">
        <f t="shared" si="5"/>
        <v>0</v>
      </c>
      <c r="BG206" s="149">
        <f t="shared" si="6"/>
        <v>0</v>
      </c>
      <c r="BH206" s="149">
        <f t="shared" si="7"/>
        <v>0</v>
      </c>
      <c r="BI206" s="149">
        <f t="shared" si="8"/>
        <v>0</v>
      </c>
      <c r="BJ206" s="20" t="s">
        <v>11</v>
      </c>
      <c r="BK206" s="149">
        <f t="shared" si="9"/>
        <v>0</v>
      </c>
      <c r="BL206" s="20" t="s">
        <v>146</v>
      </c>
      <c r="BM206" s="20" t="s">
        <v>380</v>
      </c>
    </row>
    <row r="207" spans="2:65" s="1" customFormat="1" ht="22.5" customHeight="1">
      <c r="B207" s="140"/>
      <c r="C207" s="174" t="s">
        <v>381</v>
      </c>
      <c r="D207" s="174" t="s">
        <v>251</v>
      </c>
      <c r="E207" s="175" t="s">
        <v>382</v>
      </c>
      <c r="F207" s="234" t="s">
        <v>383</v>
      </c>
      <c r="G207" s="234"/>
      <c r="H207" s="234"/>
      <c r="I207" s="234"/>
      <c r="J207" s="176" t="s">
        <v>322</v>
      </c>
      <c r="K207" s="177">
        <v>1</v>
      </c>
      <c r="L207" s="235"/>
      <c r="M207" s="235"/>
      <c r="N207" s="235">
        <f t="shared" si="0"/>
        <v>0</v>
      </c>
      <c r="O207" s="221"/>
      <c r="P207" s="221"/>
      <c r="Q207" s="221"/>
      <c r="R207" s="145"/>
      <c r="T207" s="146" t="s">
        <v>5</v>
      </c>
      <c r="U207" s="43" t="s">
        <v>47</v>
      </c>
      <c r="V207" s="147">
        <v>0</v>
      </c>
      <c r="W207" s="147">
        <f t="shared" si="1"/>
        <v>0</v>
      </c>
      <c r="X207" s="147">
        <v>1.0300000000000001E-3</v>
      </c>
      <c r="Y207" s="147">
        <f t="shared" si="2"/>
        <v>1.0300000000000001E-3</v>
      </c>
      <c r="Z207" s="147">
        <v>0</v>
      </c>
      <c r="AA207" s="148">
        <f t="shared" si="3"/>
        <v>0</v>
      </c>
      <c r="AR207" s="20" t="s">
        <v>178</v>
      </c>
      <c r="AT207" s="20" t="s">
        <v>251</v>
      </c>
      <c r="AU207" s="20" t="s">
        <v>103</v>
      </c>
      <c r="AY207" s="20" t="s">
        <v>141</v>
      </c>
      <c r="BE207" s="149">
        <f t="shared" si="4"/>
        <v>0</v>
      </c>
      <c r="BF207" s="149">
        <f t="shared" si="5"/>
        <v>0</v>
      </c>
      <c r="BG207" s="149">
        <f t="shared" si="6"/>
        <v>0</v>
      </c>
      <c r="BH207" s="149">
        <f t="shared" si="7"/>
        <v>0</v>
      </c>
      <c r="BI207" s="149">
        <f t="shared" si="8"/>
        <v>0</v>
      </c>
      <c r="BJ207" s="20" t="s">
        <v>11</v>
      </c>
      <c r="BK207" s="149">
        <f t="shared" si="9"/>
        <v>0</v>
      </c>
      <c r="BL207" s="20" t="s">
        <v>146</v>
      </c>
      <c r="BM207" s="20" t="s">
        <v>384</v>
      </c>
    </row>
    <row r="208" spans="2:65" s="1" customFormat="1" ht="31.5" customHeight="1">
      <c r="B208" s="140"/>
      <c r="C208" s="141" t="s">
        <v>385</v>
      </c>
      <c r="D208" s="141" t="s">
        <v>142</v>
      </c>
      <c r="E208" s="142" t="s">
        <v>386</v>
      </c>
      <c r="F208" s="220" t="s">
        <v>387</v>
      </c>
      <c r="G208" s="220"/>
      <c r="H208" s="220"/>
      <c r="I208" s="220"/>
      <c r="J208" s="143" t="s">
        <v>322</v>
      </c>
      <c r="K208" s="144">
        <v>2</v>
      </c>
      <c r="L208" s="221"/>
      <c r="M208" s="221"/>
      <c r="N208" s="221">
        <f t="shared" si="0"/>
        <v>0</v>
      </c>
      <c r="O208" s="221"/>
      <c r="P208" s="221"/>
      <c r="Q208" s="221"/>
      <c r="R208" s="145"/>
      <c r="T208" s="146" t="s">
        <v>5</v>
      </c>
      <c r="U208" s="43" t="s">
        <v>47</v>
      </c>
      <c r="V208" s="147">
        <v>1.554</v>
      </c>
      <c r="W208" s="147">
        <f t="shared" si="1"/>
        <v>3.1080000000000001</v>
      </c>
      <c r="X208" s="147">
        <v>8.5999999999999998E-4</v>
      </c>
      <c r="Y208" s="147">
        <f t="shared" si="2"/>
        <v>1.72E-3</v>
      </c>
      <c r="Z208" s="147">
        <v>0</v>
      </c>
      <c r="AA208" s="148">
        <f t="shared" si="3"/>
        <v>0</v>
      </c>
      <c r="AR208" s="20" t="s">
        <v>146</v>
      </c>
      <c r="AT208" s="20" t="s">
        <v>142</v>
      </c>
      <c r="AU208" s="20" t="s">
        <v>103</v>
      </c>
      <c r="AY208" s="20" t="s">
        <v>141</v>
      </c>
      <c r="BE208" s="149">
        <f t="shared" si="4"/>
        <v>0</v>
      </c>
      <c r="BF208" s="149">
        <f t="shared" si="5"/>
        <v>0</v>
      </c>
      <c r="BG208" s="149">
        <f t="shared" si="6"/>
        <v>0</v>
      </c>
      <c r="BH208" s="149">
        <f t="shared" si="7"/>
        <v>0</v>
      </c>
      <c r="BI208" s="149">
        <f t="shared" si="8"/>
        <v>0</v>
      </c>
      <c r="BJ208" s="20" t="s">
        <v>11</v>
      </c>
      <c r="BK208" s="149">
        <f t="shared" si="9"/>
        <v>0</v>
      </c>
      <c r="BL208" s="20" t="s">
        <v>146</v>
      </c>
      <c r="BM208" s="20" t="s">
        <v>388</v>
      </c>
    </row>
    <row r="209" spans="2:65" s="1" customFormat="1" ht="31.5" customHeight="1">
      <c r="B209" s="140"/>
      <c r="C209" s="174" t="s">
        <v>389</v>
      </c>
      <c r="D209" s="174" t="s">
        <v>251</v>
      </c>
      <c r="E209" s="175" t="s">
        <v>390</v>
      </c>
      <c r="F209" s="234" t="s">
        <v>391</v>
      </c>
      <c r="G209" s="234"/>
      <c r="H209" s="234"/>
      <c r="I209" s="234"/>
      <c r="J209" s="176" t="s">
        <v>322</v>
      </c>
      <c r="K209" s="177">
        <v>2</v>
      </c>
      <c r="L209" s="235"/>
      <c r="M209" s="235"/>
      <c r="N209" s="235">
        <f t="shared" si="0"/>
        <v>0</v>
      </c>
      <c r="O209" s="221"/>
      <c r="P209" s="221"/>
      <c r="Q209" s="221"/>
      <c r="R209" s="145"/>
      <c r="T209" s="146" t="s">
        <v>5</v>
      </c>
      <c r="U209" s="43" t="s">
        <v>47</v>
      </c>
      <c r="V209" s="147">
        <v>0</v>
      </c>
      <c r="W209" s="147">
        <f t="shared" si="1"/>
        <v>0</v>
      </c>
      <c r="X209" s="147">
        <v>1.7999999999999999E-2</v>
      </c>
      <c r="Y209" s="147">
        <f t="shared" si="2"/>
        <v>3.5999999999999997E-2</v>
      </c>
      <c r="Z209" s="147">
        <v>0</v>
      </c>
      <c r="AA209" s="148">
        <f t="shared" si="3"/>
        <v>0</v>
      </c>
      <c r="AR209" s="20" t="s">
        <v>178</v>
      </c>
      <c r="AT209" s="20" t="s">
        <v>251</v>
      </c>
      <c r="AU209" s="20" t="s">
        <v>103</v>
      </c>
      <c r="AY209" s="20" t="s">
        <v>141</v>
      </c>
      <c r="BE209" s="149">
        <f t="shared" si="4"/>
        <v>0</v>
      </c>
      <c r="BF209" s="149">
        <f t="shared" si="5"/>
        <v>0</v>
      </c>
      <c r="BG209" s="149">
        <f t="shared" si="6"/>
        <v>0</v>
      </c>
      <c r="BH209" s="149">
        <f t="shared" si="7"/>
        <v>0</v>
      </c>
      <c r="BI209" s="149">
        <f t="shared" si="8"/>
        <v>0</v>
      </c>
      <c r="BJ209" s="20" t="s">
        <v>11</v>
      </c>
      <c r="BK209" s="149">
        <f t="shared" si="9"/>
        <v>0</v>
      </c>
      <c r="BL209" s="20" t="s">
        <v>146</v>
      </c>
      <c r="BM209" s="20" t="s">
        <v>392</v>
      </c>
    </row>
    <row r="210" spans="2:65" s="1" customFormat="1" ht="31.5" customHeight="1">
      <c r="B210" s="140"/>
      <c r="C210" s="174" t="s">
        <v>393</v>
      </c>
      <c r="D210" s="174" t="s">
        <v>251</v>
      </c>
      <c r="E210" s="175" t="s">
        <v>394</v>
      </c>
      <c r="F210" s="234" t="s">
        <v>395</v>
      </c>
      <c r="G210" s="234"/>
      <c r="H210" s="234"/>
      <c r="I210" s="234"/>
      <c r="J210" s="176" t="s">
        <v>322</v>
      </c>
      <c r="K210" s="177">
        <v>2</v>
      </c>
      <c r="L210" s="235"/>
      <c r="M210" s="235"/>
      <c r="N210" s="235">
        <f t="shared" si="0"/>
        <v>0</v>
      </c>
      <c r="O210" s="221"/>
      <c r="P210" s="221"/>
      <c r="Q210" s="221"/>
      <c r="R210" s="145"/>
      <c r="T210" s="146" t="s">
        <v>5</v>
      </c>
      <c r="U210" s="43" t="s">
        <v>47</v>
      </c>
      <c r="V210" s="147">
        <v>0</v>
      </c>
      <c r="W210" s="147">
        <f t="shared" si="1"/>
        <v>0</v>
      </c>
      <c r="X210" s="147">
        <v>3.5000000000000001E-3</v>
      </c>
      <c r="Y210" s="147">
        <f t="shared" si="2"/>
        <v>7.0000000000000001E-3</v>
      </c>
      <c r="Z210" s="147">
        <v>0</v>
      </c>
      <c r="AA210" s="148">
        <f t="shared" si="3"/>
        <v>0</v>
      </c>
      <c r="AR210" s="20" t="s">
        <v>178</v>
      </c>
      <c r="AT210" s="20" t="s">
        <v>251</v>
      </c>
      <c r="AU210" s="20" t="s">
        <v>103</v>
      </c>
      <c r="AY210" s="20" t="s">
        <v>141</v>
      </c>
      <c r="BE210" s="149">
        <f t="shared" si="4"/>
        <v>0</v>
      </c>
      <c r="BF210" s="149">
        <f t="shared" si="5"/>
        <v>0</v>
      </c>
      <c r="BG210" s="149">
        <f t="shared" si="6"/>
        <v>0</v>
      </c>
      <c r="BH210" s="149">
        <f t="shared" si="7"/>
        <v>0</v>
      </c>
      <c r="BI210" s="149">
        <f t="shared" si="8"/>
        <v>0</v>
      </c>
      <c r="BJ210" s="20" t="s">
        <v>11</v>
      </c>
      <c r="BK210" s="149">
        <f t="shared" si="9"/>
        <v>0</v>
      </c>
      <c r="BL210" s="20" t="s">
        <v>146</v>
      </c>
      <c r="BM210" s="20" t="s">
        <v>396</v>
      </c>
    </row>
    <row r="211" spans="2:65" s="1" customFormat="1" ht="22.5" customHeight="1">
      <c r="B211" s="140"/>
      <c r="C211" s="141" t="s">
        <v>397</v>
      </c>
      <c r="D211" s="141" t="s">
        <v>142</v>
      </c>
      <c r="E211" s="142" t="s">
        <v>398</v>
      </c>
      <c r="F211" s="220" t="s">
        <v>399</v>
      </c>
      <c r="G211" s="220"/>
      <c r="H211" s="220"/>
      <c r="I211" s="220"/>
      <c r="J211" s="143" t="s">
        <v>322</v>
      </c>
      <c r="K211" s="144">
        <v>2</v>
      </c>
      <c r="L211" s="221"/>
      <c r="M211" s="221"/>
      <c r="N211" s="221">
        <f t="shared" si="0"/>
        <v>0</v>
      </c>
      <c r="O211" s="221"/>
      <c r="P211" s="221"/>
      <c r="Q211" s="221"/>
      <c r="R211" s="145"/>
      <c r="T211" s="146" t="s">
        <v>5</v>
      </c>
      <c r="U211" s="43" t="s">
        <v>47</v>
      </c>
      <c r="V211" s="147">
        <v>1.7310000000000001</v>
      </c>
      <c r="W211" s="147">
        <f t="shared" si="1"/>
        <v>3.4620000000000002</v>
      </c>
      <c r="X211" s="147">
        <v>3.4000000000000002E-4</v>
      </c>
      <c r="Y211" s="147">
        <f t="shared" si="2"/>
        <v>6.8000000000000005E-4</v>
      </c>
      <c r="Z211" s="147">
        <v>0</v>
      </c>
      <c r="AA211" s="148">
        <f t="shared" si="3"/>
        <v>0</v>
      </c>
      <c r="AR211" s="20" t="s">
        <v>146</v>
      </c>
      <c r="AT211" s="20" t="s">
        <v>142</v>
      </c>
      <c r="AU211" s="20" t="s">
        <v>103</v>
      </c>
      <c r="AY211" s="20" t="s">
        <v>141</v>
      </c>
      <c r="BE211" s="149">
        <f t="shared" si="4"/>
        <v>0</v>
      </c>
      <c r="BF211" s="149">
        <f t="shared" si="5"/>
        <v>0</v>
      </c>
      <c r="BG211" s="149">
        <f t="shared" si="6"/>
        <v>0</v>
      </c>
      <c r="BH211" s="149">
        <f t="shared" si="7"/>
        <v>0</v>
      </c>
      <c r="BI211" s="149">
        <f t="shared" si="8"/>
        <v>0</v>
      </c>
      <c r="BJ211" s="20" t="s">
        <v>11</v>
      </c>
      <c r="BK211" s="149">
        <f t="shared" si="9"/>
        <v>0</v>
      </c>
      <c r="BL211" s="20" t="s">
        <v>146</v>
      </c>
      <c r="BM211" s="20" t="s">
        <v>400</v>
      </c>
    </row>
    <row r="212" spans="2:65" s="1" customFormat="1" ht="31.5" customHeight="1">
      <c r="B212" s="140"/>
      <c r="C212" s="174" t="s">
        <v>401</v>
      </c>
      <c r="D212" s="174" t="s">
        <v>251</v>
      </c>
      <c r="E212" s="175" t="s">
        <v>402</v>
      </c>
      <c r="F212" s="234" t="s">
        <v>403</v>
      </c>
      <c r="G212" s="234"/>
      <c r="H212" s="234"/>
      <c r="I212" s="234"/>
      <c r="J212" s="176" t="s">
        <v>322</v>
      </c>
      <c r="K212" s="177">
        <v>2</v>
      </c>
      <c r="L212" s="235"/>
      <c r="M212" s="235"/>
      <c r="N212" s="235">
        <f t="shared" si="0"/>
        <v>0</v>
      </c>
      <c r="O212" s="221"/>
      <c r="P212" s="221"/>
      <c r="Q212" s="221"/>
      <c r="R212" s="145"/>
      <c r="T212" s="146" t="s">
        <v>5</v>
      </c>
      <c r="U212" s="43" t="s">
        <v>47</v>
      </c>
      <c r="V212" s="147">
        <v>0</v>
      </c>
      <c r="W212" s="147">
        <f t="shared" si="1"/>
        <v>0</v>
      </c>
      <c r="X212" s="147">
        <v>4.2999999999999997E-2</v>
      </c>
      <c r="Y212" s="147">
        <f t="shared" si="2"/>
        <v>8.5999999999999993E-2</v>
      </c>
      <c r="Z212" s="147">
        <v>0</v>
      </c>
      <c r="AA212" s="148">
        <f t="shared" si="3"/>
        <v>0</v>
      </c>
      <c r="AR212" s="20" t="s">
        <v>178</v>
      </c>
      <c r="AT212" s="20" t="s">
        <v>251</v>
      </c>
      <c r="AU212" s="20" t="s">
        <v>103</v>
      </c>
      <c r="AY212" s="20" t="s">
        <v>141</v>
      </c>
      <c r="BE212" s="149">
        <f t="shared" si="4"/>
        <v>0</v>
      </c>
      <c r="BF212" s="149">
        <f t="shared" si="5"/>
        <v>0</v>
      </c>
      <c r="BG212" s="149">
        <f t="shared" si="6"/>
        <v>0</v>
      </c>
      <c r="BH212" s="149">
        <f t="shared" si="7"/>
        <v>0</v>
      </c>
      <c r="BI212" s="149">
        <f t="shared" si="8"/>
        <v>0</v>
      </c>
      <c r="BJ212" s="20" t="s">
        <v>11</v>
      </c>
      <c r="BK212" s="149">
        <f t="shared" si="9"/>
        <v>0</v>
      </c>
      <c r="BL212" s="20" t="s">
        <v>146</v>
      </c>
      <c r="BM212" s="20" t="s">
        <v>404</v>
      </c>
    </row>
    <row r="213" spans="2:65" s="1" customFormat="1" ht="22.5" customHeight="1">
      <c r="B213" s="140"/>
      <c r="C213" s="141" t="s">
        <v>405</v>
      </c>
      <c r="D213" s="141" t="s">
        <v>142</v>
      </c>
      <c r="E213" s="142" t="s">
        <v>406</v>
      </c>
      <c r="F213" s="220" t="s">
        <v>407</v>
      </c>
      <c r="G213" s="220"/>
      <c r="H213" s="220"/>
      <c r="I213" s="220"/>
      <c r="J213" s="143" t="s">
        <v>170</v>
      </c>
      <c r="K213" s="144">
        <v>194</v>
      </c>
      <c r="L213" s="221"/>
      <c r="M213" s="221"/>
      <c r="N213" s="221">
        <f t="shared" si="0"/>
        <v>0</v>
      </c>
      <c r="O213" s="221"/>
      <c r="P213" s="221"/>
      <c r="Q213" s="221"/>
      <c r="R213" s="145"/>
      <c r="T213" s="146" t="s">
        <v>5</v>
      </c>
      <c r="U213" s="43" t="s">
        <v>47</v>
      </c>
      <c r="V213" s="147">
        <v>4.3999999999999997E-2</v>
      </c>
      <c r="W213" s="147">
        <f t="shared" si="1"/>
        <v>8.5359999999999996</v>
      </c>
      <c r="X213" s="147">
        <v>0</v>
      </c>
      <c r="Y213" s="147">
        <f t="shared" si="2"/>
        <v>0</v>
      </c>
      <c r="Z213" s="147">
        <v>0</v>
      </c>
      <c r="AA213" s="148">
        <f t="shared" si="3"/>
        <v>0</v>
      </c>
      <c r="AR213" s="20" t="s">
        <v>146</v>
      </c>
      <c r="AT213" s="20" t="s">
        <v>142</v>
      </c>
      <c r="AU213" s="20" t="s">
        <v>103</v>
      </c>
      <c r="AY213" s="20" t="s">
        <v>141</v>
      </c>
      <c r="BE213" s="149">
        <f t="shared" si="4"/>
        <v>0</v>
      </c>
      <c r="BF213" s="149">
        <f t="shared" si="5"/>
        <v>0</v>
      </c>
      <c r="BG213" s="149">
        <f t="shared" si="6"/>
        <v>0</v>
      </c>
      <c r="BH213" s="149">
        <f t="shared" si="7"/>
        <v>0</v>
      </c>
      <c r="BI213" s="149">
        <f t="shared" si="8"/>
        <v>0</v>
      </c>
      <c r="BJ213" s="20" t="s">
        <v>11</v>
      </c>
      <c r="BK213" s="149">
        <f t="shared" si="9"/>
        <v>0</v>
      </c>
      <c r="BL213" s="20" t="s">
        <v>146</v>
      </c>
      <c r="BM213" s="20" t="s">
        <v>408</v>
      </c>
    </row>
    <row r="214" spans="2:65" s="1" customFormat="1" ht="31.5" customHeight="1">
      <c r="B214" s="140"/>
      <c r="C214" s="141" t="s">
        <v>409</v>
      </c>
      <c r="D214" s="141" t="s">
        <v>142</v>
      </c>
      <c r="E214" s="142" t="s">
        <v>410</v>
      </c>
      <c r="F214" s="220" t="s">
        <v>411</v>
      </c>
      <c r="G214" s="220"/>
      <c r="H214" s="220"/>
      <c r="I214" s="220"/>
      <c r="J214" s="143" t="s">
        <v>170</v>
      </c>
      <c r="K214" s="144">
        <v>194</v>
      </c>
      <c r="L214" s="221"/>
      <c r="M214" s="221"/>
      <c r="N214" s="221">
        <f t="shared" si="0"/>
        <v>0</v>
      </c>
      <c r="O214" s="221"/>
      <c r="P214" s="221"/>
      <c r="Q214" s="221"/>
      <c r="R214" s="145"/>
      <c r="T214" s="146" t="s">
        <v>5</v>
      </c>
      <c r="U214" s="43" t="s">
        <v>47</v>
      </c>
      <c r="V214" s="147">
        <v>7.9000000000000001E-2</v>
      </c>
      <c r="W214" s="147">
        <f t="shared" si="1"/>
        <v>15.326000000000001</v>
      </c>
      <c r="X214" s="147">
        <v>0</v>
      </c>
      <c r="Y214" s="147">
        <f t="shared" si="2"/>
        <v>0</v>
      </c>
      <c r="Z214" s="147">
        <v>0</v>
      </c>
      <c r="AA214" s="148">
        <f t="shared" si="3"/>
        <v>0</v>
      </c>
      <c r="AR214" s="20" t="s">
        <v>146</v>
      </c>
      <c r="AT214" s="20" t="s">
        <v>142</v>
      </c>
      <c r="AU214" s="20" t="s">
        <v>103</v>
      </c>
      <c r="AY214" s="20" t="s">
        <v>141</v>
      </c>
      <c r="BE214" s="149">
        <f t="shared" si="4"/>
        <v>0</v>
      </c>
      <c r="BF214" s="149">
        <f t="shared" si="5"/>
        <v>0</v>
      </c>
      <c r="BG214" s="149">
        <f t="shared" si="6"/>
        <v>0</v>
      </c>
      <c r="BH214" s="149">
        <f t="shared" si="7"/>
        <v>0</v>
      </c>
      <c r="BI214" s="149">
        <f t="shared" si="8"/>
        <v>0</v>
      </c>
      <c r="BJ214" s="20" t="s">
        <v>11</v>
      </c>
      <c r="BK214" s="149">
        <f t="shared" si="9"/>
        <v>0</v>
      </c>
      <c r="BL214" s="20" t="s">
        <v>146</v>
      </c>
      <c r="BM214" s="20" t="s">
        <v>412</v>
      </c>
    </row>
    <row r="215" spans="2:65" s="1" customFormat="1" ht="31.5" customHeight="1">
      <c r="B215" s="140"/>
      <c r="C215" s="141" t="s">
        <v>413</v>
      </c>
      <c r="D215" s="141" t="s">
        <v>142</v>
      </c>
      <c r="E215" s="142" t="s">
        <v>414</v>
      </c>
      <c r="F215" s="220" t="s">
        <v>415</v>
      </c>
      <c r="G215" s="220"/>
      <c r="H215" s="220"/>
      <c r="I215" s="220"/>
      <c r="J215" s="143" t="s">
        <v>322</v>
      </c>
      <c r="K215" s="144">
        <v>2</v>
      </c>
      <c r="L215" s="221"/>
      <c r="M215" s="221"/>
      <c r="N215" s="221">
        <f t="shared" si="0"/>
        <v>0</v>
      </c>
      <c r="O215" s="221"/>
      <c r="P215" s="221"/>
      <c r="Q215" s="221"/>
      <c r="R215" s="145"/>
      <c r="T215" s="146" t="s">
        <v>5</v>
      </c>
      <c r="U215" s="43" t="s">
        <v>47</v>
      </c>
      <c r="V215" s="147">
        <v>10.3</v>
      </c>
      <c r="W215" s="147">
        <f t="shared" si="1"/>
        <v>20.6</v>
      </c>
      <c r="X215" s="147">
        <v>0.46005000000000001</v>
      </c>
      <c r="Y215" s="147">
        <f t="shared" si="2"/>
        <v>0.92010000000000003</v>
      </c>
      <c r="Z215" s="147">
        <v>0</v>
      </c>
      <c r="AA215" s="148">
        <f t="shared" si="3"/>
        <v>0</v>
      </c>
      <c r="AR215" s="20" t="s">
        <v>146</v>
      </c>
      <c r="AT215" s="20" t="s">
        <v>142</v>
      </c>
      <c r="AU215" s="20" t="s">
        <v>103</v>
      </c>
      <c r="AY215" s="20" t="s">
        <v>141</v>
      </c>
      <c r="BE215" s="149">
        <f t="shared" si="4"/>
        <v>0</v>
      </c>
      <c r="BF215" s="149">
        <f t="shared" si="5"/>
        <v>0</v>
      </c>
      <c r="BG215" s="149">
        <f t="shared" si="6"/>
        <v>0</v>
      </c>
      <c r="BH215" s="149">
        <f t="shared" si="7"/>
        <v>0</v>
      </c>
      <c r="BI215" s="149">
        <f t="shared" si="8"/>
        <v>0</v>
      </c>
      <c r="BJ215" s="20" t="s">
        <v>11</v>
      </c>
      <c r="BK215" s="149">
        <f t="shared" si="9"/>
        <v>0</v>
      </c>
      <c r="BL215" s="20" t="s">
        <v>146</v>
      </c>
      <c r="BM215" s="20" t="s">
        <v>416</v>
      </c>
    </row>
    <row r="216" spans="2:65" s="1" customFormat="1" ht="22.5" customHeight="1">
      <c r="B216" s="140"/>
      <c r="C216" s="141" t="s">
        <v>417</v>
      </c>
      <c r="D216" s="141" t="s">
        <v>142</v>
      </c>
      <c r="E216" s="142" t="s">
        <v>418</v>
      </c>
      <c r="F216" s="220" t="s">
        <v>419</v>
      </c>
      <c r="G216" s="220"/>
      <c r="H216" s="220"/>
      <c r="I216" s="220"/>
      <c r="J216" s="143" t="s">
        <v>322</v>
      </c>
      <c r="K216" s="144">
        <v>2</v>
      </c>
      <c r="L216" s="221"/>
      <c r="M216" s="221"/>
      <c r="N216" s="221">
        <f t="shared" si="0"/>
        <v>0</v>
      </c>
      <c r="O216" s="221"/>
      <c r="P216" s="221"/>
      <c r="Q216" s="221"/>
      <c r="R216" s="145"/>
      <c r="T216" s="146" t="s">
        <v>5</v>
      </c>
      <c r="U216" s="43" t="s">
        <v>47</v>
      </c>
      <c r="V216" s="147">
        <v>0.86299999999999999</v>
      </c>
      <c r="W216" s="147">
        <f t="shared" si="1"/>
        <v>1.726</v>
      </c>
      <c r="X216" s="147">
        <v>0.12303</v>
      </c>
      <c r="Y216" s="147">
        <f t="shared" si="2"/>
        <v>0.24606</v>
      </c>
      <c r="Z216" s="147">
        <v>0</v>
      </c>
      <c r="AA216" s="148">
        <f t="shared" si="3"/>
        <v>0</v>
      </c>
      <c r="AR216" s="20" t="s">
        <v>146</v>
      </c>
      <c r="AT216" s="20" t="s">
        <v>142</v>
      </c>
      <c r="AU216" s="20" t="s">
        <v>103</v>
      </c>
      <c r="AY216" s="20" t="s">
        <v>141</v>
      </c>
      <c r="BE216" s="149">
        <f t="shared" si="4"/>
        <v>0</v>
      </c>
      <c r="BF216" s="149">
        <f t="shared" si="5"/>
        <v>0</v>
      </c>
      <c r="BG216" s="149">
        <f t="shared" si="6"/>
        <v>0</v>
      </c>
      <c r="BH216" s="149">
        <f t="shared" si="7"/>
        <v>0</v>
      </c>
      <c r="BI216" s="149">
        <f t="shared" si="8"/>
        <v>0</v>
      </c>
      <c r="BJ216" s="20" t="s">
        <v>11</v>
      </c>
      <c r="BK216" s="149">
        <f t="shared" si="9"/>
        <v>0</v>
      </c>
      <c r="BL216" s="20" t="s">
        <v>146</v>
      </c>
      <c r="BM216" s="20" t="s">
        <v>420</v>
      </c>
    </row>
    <row r="217" spans="2:65" s="1" customFormat="1" ht="22.5" customHeight="1">
      <c r="B217" s="140"/>
      <c r="C217" s="174" t="s">
        <v>421</v>
      </c>
      <c r="D217" s="174" t="s">
        <v>251</v>
      </c>
      <c r="E217" s="175" t="s">
        <v>422</v>
      </c>
      <c r="F217" s="234" t="s">
        <v>423</v>
      </c>
      <c r="G217" s="234"/>
      <c r="H217" s="234"/>
      <c r="I217" s="234"/>
      <c r="J217" s="176" t="s">
        <v>322</v>
      </c>
      <c r="K217" s="177">
        <v>2</v>
      </c>
      <c r="L217" s="235"/>
      <c r="M217" s="235"/>
      <c r="N217" s="235">
        <f t="shared" si="0"/>
        <v>0</v>
      </c>
      <c r="O217" s="221"/>
      <c r="P217" s="221"/>
      <c r="Q217" s="221"/>
      <c r="R217" s="145"/>
      <c r="T217" s="146" t="s">
        <v>5</v>
      </c>
      <c r="U217" s="43" t="s">
        <v>47</v>
      </c>
      <c r="V217" s="147">
        <v>0</v>
      </c>
      <c r="W217" s="147">
        <f t="shared" si="1"/>
        <v>0</v>
      </c>
      <c r="X217" s="147">
        <v>0</v>
      </c>
      <c r="Y217" s="147">
        <f t="shared" si="2"/>
        <v>0</v>
      </c>
      <c r="Z217" s="147">
        <v>0</v>
      </c>
      <c r="AA217" s="148">
        <f t="shared" si="3"/>
        <v>0</v>
      </c>
      <c r="AR217" s="20" t="s">
        <v>178</v>
      </c>
      <c r="AT217" s="20" t="s">
        <v>251</v>
      </c>
      <c r="AU217" s="20" t="s">
        <v>103</v>
      </c>
      <c r="AY217" s="20" t="s">
        <v>141</v>
      </c>
      <c r="BE217" s="149">
        <f t="shared" si="4"/>
        <v>0</v>
      </c>
      <c r="BF217" s="149">
        <f t="shared" si="5"/>
        <v>0</v>
      </c>
      <c r="BG217" s="149">
        <f t="shared" si="6"/>
        <v>0</v>
      </c>
      <c r="BH217" s="149">
        <f t="shared" si="7"/>
        <v>0</v>
      </c>
      <c r="BI217" s="149">
        <f t="shared" si="8"/>
        <v>0</v>
      </c>
      <c r="BJ217" s="20" t="s">
        <v>11</v>
      </c>
      <c r="BK217" s="149">
        <f t="shared" si="9"/>
        <v>0</v>
      </c>
      <c r="BL217" s="20" t="s">
        <v>146</v>
      </c>
      <c r="BM217" s="20" t="s">
        <v>424</v>
      </c>
    </row>
    <row r="218" spans="2:65" s="1" customFormat="1" ht="22.5" customHeight="1">
      <c r="B218" s="140"/>
      <c r="C218" s="174" t="s">
        <v>425</v>
      </c>
      <c r="D218" s="174" t="s">
        <v>251</v>
      </c>
      <c r="E218" s="175" t="s">
        <v>426</v>
      </c>
      <c r="F218" s="234" t="s">
        <v>427</v>
      </c>
      <c r="G218" s="234"/>
      <c r="H218" s="234"/>
      <c r="I218" s="234"/>
      <c r="J218" s="176" t="s">
        <v>322</v>
      </c>
      <c r="K218" s="177">
        <v>2</v>
      </c>
      <c r="L218" s="235"/>
      <c r="M218" s="235"/>
      <c r="N218" s="235">
        <f t="shared" si="0"/>
        <v>0</v>
      </c>
      <c r="O218" s="221"/>
      <c r="P218" s="221"/>
      <c r="Q218" s="221"/>
      <c r="R218" s="145"/>
      <c r="T218" s="146" t="s">
        <v>5</v>
      </c>
      <c r="U218" s="43" t="s">
        <v>47</v>
      </c>
      <c r="V218" s="147">
        <v>0</v>
      </c>
      <c r="W218" s="147">
        <f t="shared" si="1"/>
        <v>0</v>
      </c>
      <c r="X218" s="147">
        <v>0</v>
      </c>
      <c r="Y218" s="147">
        <f t="shared" si="2"/>
        <v>0</v>
      </c>
      <c r="Z218" s="147">
        <v>0</v>
      </c>
      <c r="AA218" s="148">
        <f t="shared" si="3"/>
        <v>0</v>
      </c>
      <c r="AR218" s="20" t="s">
        <v>178</v>
      </c>
      <c r="AT218" s="20" t="s">
        <v>251</v>
      </c>
      <c r="AU218" s="20" t="s">
        <v>103</v>
      </c>
      <c r="AY218" s="20" t="s">
        <v>141</v>
      </c>
      <c r="BE218" s="149">
        <f t="shared" si="4"/>
        <v>0</v>
      </c>
      <c r="BF218" s="149">
        <f t="shared" si="5"/>
        <v>0</v>
      </c>
      <c r="BG218" s="149">
        <f t="shared" si="6"/>
        <v>0</v>
      </c>
      <c r="BH218" s="149">
        <f t="shared" si="7"/>
        <v>0</v>
      </c>
      <c r="BI218" s="149">
        <f t="shared" si="8"/>
        <v>0</v>
      </c>
      <c r="BJ218" s="20" t="s">
        <v>11</v>
      </c>
      <c r="BK218" s="149">
        <f t="shared" si="9"/>
        <v>0</v>
      </c>
      <c r="BL218" s="20" t="s">
        <v>146</v>
      </c>
      <c r="BM218" s="20" t="s">
        <v>428</v>
      </c>
    </row>
    <row r="219" spans="2:65" s="1" customFormat="1" ht="22.5" customHeight="1">
      <c r="B219" s="140"/>
      <c r="C219" s="141" t="s">
        <v>429</v>
      </c>
      <c r="D219" s="141" t="s">
        <v>142</v>
      </c>
      <c r="E219" s="142" t="s">
        <v>430</v>
      </c>
      <c r="F219" s="220" t="s">
        <v>431</v>
      </c>
      <c r="G219" s="220"/>
      <c r="H219" s="220"/>
      <c r="I219" s="220"/>
      <c r="J219" s="143" t="s">
        <v>322</v>
      </c>
      <c r="K219" s="144">
        <v>2</v>
      </c>
      <c r="L219" s="221"/>
      <c r="M219" s="221"/>
      <c r="N219" s="221">
        <f t="shared" si="0"/>
        <v>0</v>
      </c>
      <c r="O219" s="221"/>
      <c r="P219" s="221"/>
      <c r="Q219" s="221"/>
      <c r="R219" s="145"/>
      <c r="T219" s="146" t="s">
        <v>5</v>
      </c>
      <c r="U219" s="43" t="s">
        <v>47</v>
      </c>
      <c r="V219" s="147">
        <v>1.1819999999999999</v>
      </c>
      <c r="W219" s="147">
        <f t="shared" si="1"/>
        <v>2.3639999999999999</v>
      </c>
      <c r="X219" s="147">
        <v>0.32906000000000002</v>
      </c>
      <c r="Y219" s="147">
        <f t="shared" si="2"/>
        <v>0.65812000000000004</v>
      </c>
      <c r="Z219" s="147">
        <v>0</v>
      </c>
      <c r="AA219" s="148">
        <f t="shared" si="3"/>
        <v>0</v>
      </c>
      <c r="AR219" s="20" t="s">
        <v>146</v>
      </c>
      <c r="AT219" s="20" t="s">
        <v>142</v>
      </c>
      <c r="AU219" s="20" t="s">
        <v>103</v>
      </c>
      <c r="AY219" s="20" t="s">
        <v>141</v>
      </c>
      <c r="BE219" s="149">
        <f t="shared" si="4"/>
        <v>0</v>
      </c>
      <c r="BF219" s="149">
        <f t="shared" si="5"/>
        <v>0</v>
      </c>
      <c r="BG219" s="149">
        <f t="shared" si="6"/>
        <v>0</v>
      </c>
      <c r="BH219" s="149">
        <f t="shared" si="7"/>
        <v>0</v>
      </c>
      <c r="BI219" s="149">
        <f t="shared" si="8"/>
        <v>0</v>
      </c>
      <c r="BJ219" s="20" t="s">
        <v>11</v>
      </c>
      <c r="BK219" s="149">
        <f t="shared" si="9"/>
        <v>0</v>
      </c>
      <c r="BL219" s="20" t="s">
        <v>146</v>
      </c>
      <c r="BM219" s="20" t="s">
        <v>432</v>
      </c>
    </row>
    <row r="220" spans="2:65" s="1" customFormat="1" ht="22.5" customHeight="1">
      <c r="B220" s="140"/>
      <c r="C220" s="174" t="s">
        <v>433</v>
      </c>
      <c r="D220" s="174" t="s">
        <v>251</v>
      </c>
      <c r="E220" s="175" t="s">
        <v>434</v>
      </c>
      <c r="F220" s="234" t="s">
        <v>435</v>
      </c>
      <c r="G220" s="234"/>
      <c r="H220" s="234"/>
      <c r="I220" s="234"/>
      <c r="J220" s="176" t="s">
        <v>322</v>
      </c>
      <c r="K220" s="177">
        <v>2</v>
      </c>
      <c r="L220" s="235"/>
      <c r="M220" s="235"/>
      <c r="N220" s="235">
        <f t="shared" si="0"/>
        <v>0</v>
      </c>
      <c r="O220" s="221"/>
      <c r="P220" s="221"/>
      <c r="Q220" s="221"/>
      <c r="R220" s="145"/>
      <c r="T220" s="146" t="s">
        <v>5</v>
      </c>
      <c r="U220" s="43" t="s">
        <v>47</v>
      </c>
      <c r="V220" s="147">
        <v>0</v>
      </c>
      <c r="W220" s="147">
        <f t="shared" si="1"/>
        <v>0</v>
      </c>
      <c r="X220" s="147">
        <v>0</v>
      </c>
      <c r="Y220" s="147">
        <f t="shared" si="2"/>
        <v>0</v>
      </c>
      <c r="Z220" s="147">
        <v>0</v>
      </c>
      <c r="AA220" s="148">
        <f t="shared" si="3"/>
        <v>0</v>
      </c>
      <c r="AR220" s="20" t="s">
        <v>178</v>
      </c>
      <c r="AT220" s="20" t="s">
        <v>251</v>
      </c>
      <c r="AU220" s="20" t="s">
        <v>103</v>
      </c>
      <c r="AY220" s="20" t="s">
        <v>141</v>
      </c>
      <c r="BE220" s="149">
        <f t="shared" si="4"/>
        <v>0</v>
      </c>
      <c r="BF220" s="149">
        <f t="shared" si="5"/>
        <v>0</v>
      </c>
      <c r="BG220" s="149">
        <f t="shared" si="6"/>
        <v>0</v>
      </c>
      <c r="BH220" s="149">
        <f t="shared" si="7"/>
        <v>0</v>
      </c>
      <c r="BI220" s="149">
        <f t="shared" si="8"/>
        <v>0</v>
      </c>
      <c r="BJ220" s="20" t="s">
        <v>11</v>
      </c>
      <c r="BK220" s="149">
        <f t="shared" si="9"/>
        <v>0</v>
      </c>
      <c r="BL220" s="20" t="s">
        <v>146</v>
      </c>
      <c r="BM220" s="20" t="s">
        <v>436</v>
      </c>
    </row>
    <row r="221" spans="2:65" s="1" customFormat="1" ht="22.5" customHeight="1">
      <c r="B221" s="140"/>
      <c r="C221" s="174" t="s">
        <v>437</v>
      </c>
      <c r="D221" s="174" t="s">
        <v>251</v>
      </c>
      <c r="E221" s="175" t="s">
        <v>438</v>
      </c>
      <c r="F221" s="234" t="s">
        <v>439</v>
      </c>
      <c r="G221" s="234"/>
      <c r="H221" s="234"/>
      <c r="I221" s="234"/>
      <c r="J221" s="176" t="s">
        <v>322</v>
      </c>
      <c r="K221" s="177">
        <v>2</v>
      </c>
      <c r="L221" s="235"/>
      <c r="M221" s="235"/>
      <c r="N221" s="235">
        <f t="shared" si="0"/>
        <v>0</v>
      </c>
      <c r="O221" s="221"/>
      <c r="P221" s="221"/>
      <c r="Q221" s="221"/>
      <c r="R221" s="145"/>
      <c r="T221" s="146" t="s">
        <v>5</v>
      </c>
      <c r="U221" s="43" t="s">
        <v>47</v>
      </c>
      <c r="V221" s="147">
        <v>0</v>
      </c>
      <c r="W221" s="147">
        <f t="shared" si="1"/>
        <v>0</v>
      </c>
      <c r="X221" s="147">
        <v>0</v>
      </c>
      <c r="Y221" s="147">
        <f t="shared" si="2"/>
        <v>0</v>
      </c>
      <c r="Z221" s="147">
        <v>0</v>
      </c>
      <c r="AA221" s="148">
        <f t="shared" si="3"/>
        <v>0</v>
      </c>
      <c r="AR221" s="20" t="s">
        <v>178</v>
      </c>
      <c r="AT221" s="20" t="s">
        <v>251</v>
      </c>
      <c r="AU221" s="20" t="s">
        <v>103</v>
      </c>
      <c r="AY221" s="20" t="s">
        <v>141</v>
      </c>
      <c r="BE221" s="149">
        <f t="shared" si="4"/>
        <v>0</v>
      </c>
      <c r="BF221" s="149">
        <f t="shared" si="5"/>
        <v>0</v>
      </c>
      <c r="BG221" s="149">
        <f t="shared" si="6"/>
        <v>0</v>
      </c>
      <c r="BH221" s="149">
        <f t="shared" si="7"/>
        <v>0</v>
      </c>
      <c r="BI221" s="149">
        <f t="shared" si="8"/>
        <v>0</v>
      </c>
      <c r="BJ221" s="20" t="s">
        <v>11</v>
      </c>
      <c r="BK221" s="149">
        <f t="shared" si="9"/>
        <v>0</v>
      </c>
      <c r="BL221" s="20" t="s">
        <v>146</v>
      </c>
      <c r="BM221" s="20" t="s">
        <v>440</v>
      </c>
    </row>
    <row r="222" spans="2:65" s="1" customFormat="1" ht="22.5" customHeight="1">
      <c r="B222" s="140"/>
      <c r="C222" s="141" t="s">
        <v>441</v>
      </c>
      <c r="D222" s="141" t="s">
        <v>142</v>
      </c>
      <c r="E222" s="142" t="s">
        <v>442</v>
      </c>
      <c r="F222" s="220" t="s">
        <v>443</v>
      </c>
      <c r="G222" s="220"/>
      <c r="H222" s="220"/>
      <c r="I222" s="220"/>
      <c r="J222" s="143" t="s">
        <v>322</v>
      </c>
      <c r="K222" s="144">
        <v>1</v>
      </c>
      <c r="L222" s="221"/>
      <c r="M222" s="221"/>
      <c r="N222" s="221">
        <f t="shared" si="0"/>
        <v>0</v>
      </c>
      <c r="O222" s="221"/>
      <c r="P222" s="221"/>
      <c r="Q222" s="221"/>
      <c r="R222" s="145"/>
      <c r="T222" s="146" t="s">
        <v>5</v>
      </c>
      <c r="U222" s="43" t="s">
        <v>47</v>
      </c>
      <c r="V222" s="147">
        <v>0.33600000000000002</v>
      </c>
      <c r="W222" s="147">
        <f t="shared" si="1"/>
        <v>0.33600000000000002</v>
      </c>
      <c r="X222" s="147">
        <v>3.1E-4</v>
      </c>
      <c r="Y222" s="147">
        <f t="shared" si="2"/>
        <v>3.1E-4</v>
      </c>
      <c r="Z222" s="147">
        <v>0</v>
      </c>
      <c r="AA222" s="148">
        <f t="shared" si="3"/>
        <v>0</v>
      </c>
      <c r="AR222" s="20" t="s">
        <v>146</v>
      </c>
      <c r="AT222" s="20" t="s">
        <v>142</v>
      </c>
      <c r="AU222" s="20" t="s">
        <v>103</v>
      </c>
      <c r="AY222" s="20" t="s">
        <v>141</v>
      </c>
      <c r="BE222" s="149">
        <f t="shared" si="4"/>
        <v>0</v>
      </c>
      <c r="BF222" s="149">
        <f t="shared" si="5"/>
        <v>0</v>
      </c>
      <c r="BG222" s="149">
        <f t="shared" si="6"/>
        <v>0</v>
      </c>
      <c r="BH222" s="149">
        <f t="shared" si="7"/>
        <v>0</v>
      </c>
      <c r="BI222" s="149">
        <f t="shared" si="8"/>
        <v>0</v>
      </c>
      <c r="BJ222" s="20" t="s">
        <v>11</v>
      </c>
      <c r="BK222" s="149">
        <f t="shared" si="9"/>
        <v>0</v>
      </c>
      <c r="BL222" s="20" t="s">
        <v>146</v>
      </c>
      <c r="BM222" s="20" t="s">
        <v>444</v>
      </c>
    </row>
    <row r="223" spans="2:65" s="1" customFormat="1" ht="31.5" customHeight="1">
      <c r="B223" s="140"/>
      <c r="C223" s="141" t="s">
        <v>445</v>
      </c>
      <c r="D223" s="141" t="s">
        <v>142</v>
      </c>
      <c r="E223" s="142" t="s">
        <v>446</v>
      </c>
      <c r="F223" s="220" t="s">
        <v>447</v>
      </c>
      <c r="G223" s="220"/>
      <c r="H223" s="220"/>
      <c r="I223" s="220"/>
      <c r="J223" s="143" t="s">
        <v>322</v>
      </c>
      <c r="K223" s="144">
        <v>3</v>
      </c>
      <c r="L223" s="221"/>
      <c r="M223" s="221"/>
      <c r="N223" s="221">
        <f t="shared" si="0"/>
        <v>0</v>
      </c>
      <c r="O223" s="221"/>
      <c r="P223" s="221"/>
      <c r="Q223" s="221"/>
      <c r="R223" s="145"/>
      <c r="T223" s="146" t="s">
        <v>5</v>
      </c>
      <c r="U223" s="43" t="s">
        <v>47</v>
      </c>
      <c r="V223" s="147">
        <v>0.40300000000000002</v>
      </c>
      <c r="W223" s="147">
        <f t="shared" si="1"/>
        <v>1.2090000000000001</v>
      </c>
      <c r="X223" s="147">
        <v>1.6000000000000001E-4</v>
      </c>
      <c r="Y223" s="147">
        <f t="shared" si="2"/>
        <v>4.8000000000000007E-4</v>
      </c>
      <c r="Z223" s="147">
        <v>0</v>
      </c>
      <c r="AA223" s="148">
        <f t="shared" si="3"/>
        <v>0</v>
      </c>
      <c r="AR223" s="20" t="s">
        <v>146</v>
      </c>
      <c r="AT223" s="20" t="s">
        <v>142</v>
      </c>
      <c r="AU223" s="20" t="s">
        <v>103</v>
      </c>
      <c r="AY223" s="20" t="s">
        <v>141</v>
      </c>
      <c r="BE223" s="149">
        <f t="shared" si="4"/>
        <v>0</v>
      </c>
      <c r="BF223" s="149">
        <f t="shared" si="5"/>
        <v>0</v>
      </c>
      <c r="BG223" s="149">
        <f t="shared" si="6"/>
        <v>0</v>
      </c>
      <c r="BH223" s="149">
        <f t="shared" si="7"/>
        <v>0</v>
      </c>
      <c r="BI223" s="149">
        <f t="shared" si="8"/>
        <v>0</v>
      </c>
      <c r="BJ223" s="20" t="s">
        <v>11</v>
      </c>
      <c r="BK223" s="149">
        <f t="shared" si="9"/>
        <v>0</v>
      </c>
      <c r="BL223" s="20" t="s">
        <v>146</v>
      </c>
      <c r="BM223" s="20" t="s">
        <v>448</v>
      </c>
    </row>
    <row r="224" spans="2:65" s="1" customFormat="1" ht="22.5" customHeight="1">
      <c r="B224" s="140"/>
      <c r="C224" s="141" t="s">
        <v>449</v>
      </c>
      <c r="D224" s="141" t="s">
        <v>142</v>
      </c>
      <c r="E224" s="142" t="s">
        <v>450</v>
      </c>
      <c r="F224" s="220" t="s">
        <v>451</v>
      </c>
      <c r="G224" s="220"/>
      <c r="H224" s="220"/>
      <c r="I224" s="220"/>
      <c r="J224" s="143" t="s">
        <v>170</v>
      </c>
      <c r="K224" s="144">
        <v>194</v>
      </c>
      <c r="L224" s="221"/>
      <c r="M224" s="221"/>
      <c r="N224" s="221">
        <f t="shared" si="0"/>
        <v>0</v>
      </c>
      <c r="O224" s="221"/>
      <c r="P224" s="221"/>
      <c r="Q224" s="221"/>
      <c r="R224" s="145"/>
      <c r="T224" s="146" t="s">
        <v>5</v>
      </c>
      <c r="U224" s="43" t="s">
        <v>47</v>
      </c>
      <c r="V224" s="147">
        <v>5.3999999999999999E-2</v>
      </c>
      <c r="W224" s="147">
        <f t="shared" si="1"/>
        <v>10.475999999999999</v>
      </c>
      <c r="X224" s="147">
        <v>1.9000000000000001E-4</v>
      </c>
      <c r="Y224" s="147">
        <f t="shared" si="2"/>
        <v>3.6860000000000004E-2</v>
      </c>
      <c r="Z224" s="147">
        <v>0</v>
      </c>
      <c r="AA224" s="148">
        <f t="shared" si="3"/>
        <v>0</v>
      </c>
      <c r="AR224" s="20" t="s">
        <v>146</v>
      </c>
      <c r="AT224" s="20" t="s">
        <v>142</v>
      </c>
      <c r="AU224" s="20" t="s">
        <v>103</v>
      </c>
      <c r="AY224" s="20" t="s">
        <v>141</v>
      </c>
      <c r="BE224" s="149">
        <f t="shared" si="4"/>
        <v>0</v>
      </c>
      <c r="BF224" s="149">
        <f t="shared" si="5"/>
        <v>0</v>
      </c>
      <c r="BG224" s="149">
        <f t="shared" si="6"/>
        <v>0</v>
      </c>
      <c r="BH224" s="149">
        <f t="shared" si="7"/>
        <v>0</v>
      </c>
      <c r="BI224" s="149">
        <f t="shared" si="8"/>
        <v>0</v>
      </c>
      <c r="BJ224" s="20" t="s">
        <v>11</v>
      </c>
      <c r="BK224" s="149">
        <f t="shared" si="9"/>
        <v>0</v>
      </c>
      <c r="BL224" s="20" t="s">
        <v>146</v>
      </c>
      <c r="BM224" s="20" t="s">
        <v>452</v>
      </c>
    </row>
    <row r="225" spans="2:65" s="1" customFormat="1" ht="31.5" customHeight="1">
      <c r="B225" s="140"/>
      <c r="C225" s="141" t="s">
        <v>453</v>
      </c>
      <c r="D225" s="141" t="s">
        <v>142</v>
      </c>
      <c r="E225" s="142" t="s">
        <v>454</v>
      </c>
      <c r="F225" s="220" t="s">
        <v>455</v>
      </c>
      <c r="G225" s="220"/>
      <c r="H225" s="220"/>
      <c r="I225" s="220"/>
      <c r="J225" s="143" t="s">
        <v>170</v>
      </c>
      <c r="K225" s="144">
        <v>150</v>
      </c>
      <c r="L225" s="221"/>
      <c r="M225" s="221"/>
      <c r="N225" s="221">
        <f t="shared" si="0"/>
        <v>0</v>
      </c>
      <c r="O225" s="221"/>
      <c r="P225" s="221"/>
      <c r="Q225" s="221"/>
      <c r="R225" s="145"/>
      <c r="T225" s="146" t="s">
        <v>5</v>
      </c>
      <c r="U225" s="43" t="s">
        <v>47</v>
      </c>
      <c r="V225" s="147">
        <v>2.3E-2</v>
      </c>
      <c r="W225" s="147">
        <f t="shared" si="1"/>
        <v>3.4499999999999997</v>
      </c>
      <c r="X225" s="147">
        <v>6.9999999999999994E-5</v>
      </c>
      <c r="Y225" s="147">
        <f t="shared" si="2"/>
        <v>1.0499999999999999E-2</v>
      </c>
      <c r="Z225" s="147">
        <v>0</v>
      </c>
      <c r="AA225" s="148">
        <f t="shared" si="3"/>
        <v>0</v>
      </c>
      <c r="AR225" s="20" t="s">
        <v>146</v>
      </c>
      <c r="AT225" s="20" t="s">
        <v>142</v>
      </c>
      <c r="AU225" s="20" t="s">
        <v>103</v>
      </c>
      <c r="AY225" s="20" t="s">
        <v>141</v>
      </c>
      <c r="BE225" s="149">
        <f t="shared" si="4"/>
        <v>0</v>
      </c>
      <c r="BF225" s="149">
        <f t="shared" si="5"/>
        <v>0</v>
      </c>
      <c r="BG225" s="149">
        <f t="shared" si="6"/>
        <v>0</v>
      </c>
      <c r="BH225" s="149">
        <f t="shared" si="7"/>
        <v>0</v>
      </c>
      <c r="BI225" s="149">
        <f t="shared" si="8"/>
        <v>0</v>
      </c>
      <c r="BJ225" s="20" t="s">
        <v>11</v>
      </c>
      <c r="BK225" s="149">
        <f t="shared" si="9"/>
        <v>0</v>
      </c>
      <c r="BL225" s="20" t="s">
        <v>146</v>
      </c>
      <c r="BM225" s="20" t="s">
        <v>456</v>
      </c>
    </row>
    <row r="226" spans="2:65" s="11" customFormat="1" ht="22.5" customHeight="1">
      <c r="B226" s="158"/>
      <c r="C226" s="159"/>
      <c r="D226" s="159"/>
      <c r="E226" s="160" t="s">
        <v>5</v>
      </c>
      <c r="F226" s="236" t="s">
        <v>457</v>
      </c>
      <c r="G226" s="237"/>
      <c r="H226" s="237"/>
      <c r="I226" s="237"/>
      <c r="J226" s="159"/>
      <c r="K226" s="161">
        <v>150</v>
      </c>
      <c r="L226" s="159"/>
      <c r="M226" s="159"/>
      <c r="N226" s="159"/>
      <c r="O226" s="159"/>
      <c r="P226" s="159"/>
      <c r="Q226" s="159"/>
      <c r="R226" s="162"/>
      <c r="T226" s="163"/>
      <c r="U226" s="159"/>
      <c r="V226" s="159"/>
      <c r="W226" s="159"/>
      <c r="X226" s="159"/>
      <c r="Y226" s="159"/>
      <c r="Z226" s="159"/>
      <c r="AA226" s="164"/>
      <c r="AT226" s="165" t="s">
        <v>152</v>
      </c>
      <c r="AU226" s="165" t="s">
        <v>103</v>
      </c>
      <c r="AV226" s="11" t="s">
        <v>103</v>
      </c>
      <c r="AW226" s="11" t="s">
        <v>39</v>
      </c>
      <c r="AX226" s="11" t="s">
        <v>82</v>
      </c>
      <c r="AY226" s="165" t="s">
        <v>141</v>
      </c>
    </row>
    <row r="227" spans="2:65" s="1" customFormat="1" ht="31.5" customHeight="1">
      <c r="B227" s="140"/>
      <c r="C227" s="141" t="s">
        <v>458</v>
      </c>
      <c r="D227" s="141" t="s">
        <v>142</v>
      </c>
      <c r="E227" s="142" t="s">
        <v>459</v>
      </c>
      <c r="F227" s="220" t="s">
        <v>460</v>
      </c>
      <c r="G227" s="220"/>
      <c r="H227" s="220"/>
      <c r="I227" s="220"/>
      <c r="J227" s="143" t="s">
        <v>322</v>
      </c>
      <c r="K227" s="144">
        <v>6</v>
      </c>
      <c r="L227" s="221"/>
      <c r="M227" s="221"/>
      <c r="N227" s="221">
        <f>ROUND(L227*K227,0)</f>
        <v>0</v>
      </c>
      <c r="O227" s="221"/>
      <c r="P227" s="221"/>
      <c r="Q227" s="221"/>
      <c r="R227" s="145"/>
      <c r="T227" s="146" t="s">
        <v>5</v>
      </c>
      <c r="U227" s="43" t="s">
        <v>47</v>
      </c>
      <c r="V227" s="147">
        <v>8.3000000000000004E-2</v>
      </c>
      <c r="W227" s="147">
        <f>V227*K227</f>
        <v>0.498</v>
      </c>
      <c r="X227" s="147">
        <v>4.6000000000000001E-4</v>
      </c>
      <c r="Y227" s="147">
        <f>X227*K227</f>
        <v>2.7600000000000003E-3</v>
      </c>
      <c r="Z227" s="147">
        <v>0</v>
      </c>
      <c r="AA227" s="148">
        <f>Z227*K227</f>
        <v>0</v>
      </c>
      <c r="AR227" s="20" t="s">
        <v>146</v>
      </c>
      <c r="AT227" s="20" t="s">
        <v>142</v>
      </c>
      <c r="AU227" s="20" t="s">
        <v>103</v>
      </c>
      <c r="AY227" s="20" t="s">
        <v>141</v>
      </c>
      <c r="BE227" s="149">
        <f>IF(U227="základní",N227,0)</f>
        <v>0</v>
      </c>
      <c r="BF227" s="149">
        <f>IF(U227="snížená",N227,0)</f>
        <v>0</v>
      </c>
      <c r="BG227" s="149">
        <f>IF(U227="zákl. přenesená",N227,0)</f>
        <v>0</v>
      </c>
      <c r="BH227" s="149">
        <f>IF(U227="sníž. přenesená",N227,0)</f>
        <v>0</v>
      </c>
      <c r="BI227" s="149">
        <f>IF(U227="nulová",N227,0)</f>
        <v>0</v>
      </c>
      <c r="BJ227" s="20" t="s">
        <v>11</v>
      </c>
      <c r="BK227" s="149">
        <f>ROUND(L227*K227,0)</f>
        <v>0</v>
      </c>
      <c r="BL227" s="20" t="s">
        <v>146</v>
      </c>
      <c r="BM227" s="20" t="s">
        <v>461</v>
      </c>
    </row>
    <row r="228" spans="2:65" s="1" customFormat="1" ht="31.5" customHeight="1">
      <c r="B228" s="140"/>
      <c r="C228" s="141" t="s">
        <v>462</v>
      </c>
      <c r="D228" s="141" t="s">
        <v>142</v>
      </c>
      <c r="E228" s="142" t="s">
        <v>463</v>
      </c>
      <c r="F228" s="220" t="s">
        <v>464</v>
      </c>
      <c r="G228" s="220"/>
      <c r="H228" s="220"/>
      <c r="I228" s="220"/>
      <c r="J228" s="143"/>
      <c r="K228" s="144"/>
      <c r="L228" s="221"/>
      <c r="M228" s="221"/>
      <c r="N228" s="221">
        <f>ROUND(L228*K228,0)</f>
        <v>0</v>
      </c>
      <c r="O228" s="221"/>
      <c r="P228" s="221"/>
      <c r="Q228" s="221"/>
      <c r="R228" s="145"/>
      <c r="T228" s="146" t="s">
        <v>5</v>
      </c>
      <c r="U228" s="43" t="s">
        <v>47</v>
      </c>
      <c r="V228" s="147">
        <v>0</v>
      </c>
      <c r="W228" s="147">
        <f>V228*K228</f>
        <v>0</v>
      </c>
      <c r="X228" s="147">
        <v>0</v>
      </c>
      <c r="Y228" s="147">
        <f>X228*K228</f>
        <v>0</v>
      </c>
      <c r="Z228" s="147">
        <v>0</v>
      </c>
      <c r="AA228" s="148">
        <f>Z228*K228</f>
        <v>0</v>
      </c>
      <c r="AR228" s="20" t="s">
        <v>146</v>
      </c>
      <c r="AT228" s="20" t="s">
        <v>142</v>
      </c>
      <c r="AU228" s="20" t="s">
        <v>103</v>
      </c>
      <c r="AY228" s="20" t="s">
        <v>141</v>
      </c>
      <c r="BE228" s="149">
        <f>IF(U228="základní",N228,0)</f>
        <v>0</v>
      </c>
      <c r="BF228" s="149">
        <f>IF(U228="snížená",N228,0)</f>
        <v>0</v>
      </c>
      <c r="BG228" s="149">
        <f>IF(U228="zákl. přenesená",N228,0)</f>
        <v>0</v>
      </c>
      <c r="BH228" s="149">
        <f>IF(U228="sníž. přenesená",N228,0)</f>
        <v>0</v>
      </c>
      <c r="BI228" s="149">
        <f>IF(U228="nulová",N228,0)</f>
        <v>0</v>
      </c>
      <c r="BJ228" s="20" t="s">
        <v>11</v>
      </c>
      <c r="BK228" s="149">
        <f>ROUND(L228*K228,0)</f>
        <v>0</v>
      </c>
      <c r="BL228" s="20" t="s">
        <v>146</v>
      </c>
      <c r="BM228" s="20" t="s">
        <v>465</v>
      </c>
    </row>
    <row r="229" spans="2:65" s="9" customFormat="1" ht="29.85" customHeight="1">
      <c r="B229" s="129"/>
      <c r="C229" s="130"/>
      <c r="D229" s="139" t="s">
        <v>119</v>
      </c>
      <c r="E229" s="139"/>
      <c r="F229" s="139"/>
      <c r="G229" s="139"/>
      <c r="H229" s="139"/>
      <c r="I229" s="139"/>
      <c r="J229" s="139"/>
      <c r="K229" s="139"/>
      <c r="L229" s="139"/>
      <c r="M229" s="139"/>
      <c r="N229" s="228">
        <f>BK229</f>
        <v>0</v>
      </c>
      <c r="O229" s="229"/>
      <c r="P229" s="229"/>
      <c r="Q229" s="229"/>
      <c r="R229" s="132"/>
      <c r="T229" s="133"/>
      <c r="U229" s="130"/>
      <c r="V229" s="130"/>
      <c r="W229" s="134">
        <f>W230+W231+W232</f>
        <v>53.348278000000001</v>
      </c>
      <c r="X229" s="130"/>
      <c r="Y229" s="134">
        <f>Y230+Y231+Y232</f>
        <v>0</v>
      </c>
      <c r="Z229" s="130"/>
      <c r="AA229" s="135">
        <f>AA230+AA231+AA232</f>
        <v>0</v>
      </c>
      <c r="AR229" s="136" t="s">
        <v>11</v>
      </c>
      <c r="AT229" s="137" t="s">
        <v>81</v>
      </c>
      <c r="AU229" s="137" t="s">
        <v>11</v>
      </c>
      <c r="AY229" s="136" t="s">
        <v>141</v>
      </c>
      <c r="BK229" s="138">
        <f>BK230+BK231+BK232</f>
        <v>0</v>
      </c>
    </row>
    <row r="230" spans="2:65" s="1" customFormat="1" ht="22.5" customHeight="1">
      <c r="B230" s="140"/>
      <c r="C230" s="141" t="s">
        <v>466</v>
      </c>
      <c r="D230" s="141" t="s">
        <v>142</v>
      </c>
      <c r="E230" s="142" t="s">
        <v>467</v>
      </c>
      <c r="F230" s="220" t="s">
        <v>468</v>
      </c>
      <c r="G230" s="220"/>
      <c r="H230" s="220"/>
      <c r="I230" s="220"/>
      <c r="J230" s="143" t="s">
        <v>170</v>
      </c>
      <c r="K230" s="144">
        <v>180</v>
      </c>
      <c r="L230" s="221"/>
      <c r="M230" s="221"/>
      <c r="N230" s="221">
        <f>ROUND(L230*K230,0)</f>
        <v>0</v>
      </c>
      <c r="O230" s="221"/>
      <c r="P230" s="221"/>
      <c r="Q230" s="221"/>
      <c r="R230" s="145"/>
      <c r="T230" s="146" t="s">
        <v>5</v>
      </c>
      <c r="U230" s="43" t="s">
        <v>47</v>
      </c>
      <c r="V230" s="147">
        <v>0.19600000000000001</v>
      </c>
      <c r="W230" s="147">
        <f>V230*K230</f>
        <v>35.28</v>
      </c>
      <c r="X230" s="147">
        <v>0</v>
      </c>
      <c r="Y230" s="147">
        <f>X230*K230</f>
        <v>0</v>
      </c>
      <c r="Z230" s="147">
        <v>0</v>
      </c>
      <c r="AA230" s="148">
        <f>Z230*K230</f>
        <v>0</v>
      </c>
      <c r="AR230" s="20" t="s">
        <v>146</v>
      </c>
      <c r="AT230" s="20" t="s">
        <v>142</v>
      </c>
      <c r="AU230" s="20" t="s">
        <v>103</v>
      </c>
      <c r="AY230" s="20" t="s">
        <v>141</v>
      </c>
      <c r="BE230" s="149">
        <f>IF(U230="základní",N230,0)</f>
        <v>0</v>
      </c>
      <c r="BF230" s="149">
        <f>IF(U230="snížená",N230,0)</f>
        <v>0</v>
      </c>
      <c r="BG230" s="149">
        <f>IF(U230="zákl. přenesená",N230,0)</f>
        <v>0</v>
      </c>
      <c r="BH230" s="149">
        <f>IF(U230="sníž. přenesená",N230,0)</f>
        <v>0</v>
      </c>
      <c r="BI230" s="149">
        <f>IF(U230="nulová",N230,0)</f>
        <v>0</v>
      </c>
      <c r="BJ230" s="20" t="s">
        <v>11</v>
      </c>
      <c r="BK230" s="149">
        <f>ROUND(L230*K230,0)</f>
        <v>0</v>
      </c>
      <c r="BL230" s="20" t="s">
        <v>146</v>
      </c>
      <c r="BM230" s="20" t="s">
        <v>469</v>
      </c>
    </row>
    <row r="231" spans="2:65" s="11" customFormat="1" ht="22.5" customHeight="1">
      <c r="B231" s="158"/>
      <c r="C231" s="159"/>
      <c r="D231" s="159"/>
      <c r="E231" s="160" t="s">
        <v>5</v>
      </c>
      <c r="F231" s="236" t="s">
        <v>470</v>
      </c>
      <c r="G231" s="237"/>
      <c r="H231" s="237"/>
      <c r="I231" s="237"/>
      <c r="J231" s="159"/>
      <c r="K231" s="161">
        <v>180</v>
      </c>
      <c r="L231" s="159"/>
      <c r="M231" s="159"/>
      <c r="N231" s="159"/>
      <c r="O231" s="159"/>
      <c r="P231" s="159"/>
      <c r="Q231" s="159"/>
      <c r="R231" s="162"/>
      <c r="T231" s="163"/>
      <c r="U231" s="159"/>
      <c r="V231" s="159"/>
      <c r="W231" s="159"/>
      <c r="X231" s="159"/>
      <c r="Y231" s="159"/>
      <c r="Z231" s="159"/>
      <c r="AA231" s="164"/>
      <c r="AT231" s="165" t="s">
        <v>152</v>
      </c>
      <c r="AU231" s="165" t="s">
        <v>103</v>
      </c>
      <c r="AV231" s="11" t="s">
        <v>103</v>
      </c>
      <c r="AW231" s="11" t="s">
        <v>39</v>
      </c>
      <c r="AX231" s="11" t="s">
        <v>82</v>
      </c>
      <c r="AY231" s="165" t="s">
        <v>141</v>
      </c>
    </row>
    <row r="232" spans="2:65" s="9" customFormat="1" ht="22.35" customHeight="1">
      <c r="B232" s="129"/>
      <c r="C232" s="130"/>
      <c r="D232" s="139" t="s">
        <v>120</v>
      </c>
      <c r="E232" s="139"/>
      <c r="F232" s="139"/>
      <c r="G232" s="139"/>
      <c r="H232" s="139"/>
      <c r="I232" s="139"/>
      <c r="J232" s="139"/>
      <c r="K232" s="139"/>
      <c r="L232" s="139"/>
      <c r="M232" s="139"/>
      <c r="N232" s="226">
        <f>BK232</f>
        <v>0</v>
      </c>
      <c r="O232" s="227"/>
      <c r="P232" s="227"/>
      <c r="Q232" s="227"/>
      <c r="R232" s="132"/>
      <c r="T232" s="133"/>
      <c r="U232" s="130"/>
      <c r="V232" s="130"/>
      <c r="W232" s="134">
        <f>SUM(W233:W234)</f>
        <v>18.068277999999999</v>
      </c>
      <c r="X232" s="130"/>
      <c r="Y232" s="134">
        <f>SUM(Y233:Y234)</f>
        <v>0</v>
      </c>
      <c r="Z232" s="130"/>
      <c r="AA232" s="135">
        <f>SUM(AA233:AA234)</f>
        <v>0</v>
      </c>
      <c r="AR232" s="136" t="s">
        <v>11</v>
      </c>
      <c r="AT232" s="137" t="s">
        <v>81</v>
      </c>
      <c r="AU232" s="137" t="s">
        <v>103</v>
      </c>
      <c r="AY232" s="136" t="s">
        <v>141</v>
      </c>
      <c r="BK232" s="138">
        <f>SUM(BK233:BK234)</f>
        <v>0</v>
      </c>
    </row>
    <row r="233" spans="2:65" s="1" customFormat="1" ht="31.5" customHeight="1">
      <c r="B233" s="140"/>
      <c r="C233" s="141" t="s">
        <v>471</v>
      </c>
      <c r="D233" s="141" t="s">
        <v>142</v>
      </c>
      <c r="E233" s="142" t="s">
        <v>472</v>
      </c>
      <c r="F233" s="220" t="s">
        <v>473</v>
      </c>
      <c r="G233" s="220"/>
      <c r="H233" s="220"/>
      <c r="I233" s="220"/>
      <c r="J233" s="143" t="s">
        <v>244</v>
      </c>
      <c r="K233" s="144">
        <v>208.28299999999999</v>
      </c>
      <c r="L233" s="221"/>
      <c r="M233" s="221"/>
      <c r="N233" s="221">
        <f>ROUND(L233*K233,0)</f>
        <v>0</v>
      </c>
      <c r="O233" s="221"/>
      <c r="P233" s="221"/>
      <c r="Q233" s="221"/>
      <c r="R233" s="145"/>
      <c r="T233" s="146" t="s">
        <v>5</v>
      </c>
      <c r="U233" s="43" t="s">
        <v>47</v>
      </c>
      <c r="V233" s="147">
        <v>6.6000000000000003E-2</v>
      </c>
      <c r="W233" s="147">
        <f>V233*K233</f>
        <v>13.746677999999999</v>
      </c>
      <c r="X233" s="147">
        <v>0</v>
      </c>
      <c r="Y233" s="147">
        <f>X233*K233</f>
        <v>0</v>
      </c>
      <c r="Z233" s="147">
        <v>0</v>
      </c>
      <c r="AA233" s="148">
        <f>Z233*K233</f>
        <v>0</v>
      </c>
      <c r="AR233" s="20" t="s">
        <v>146</v>
      </c>
      <c r="AT233" s="20" t="s">
        <v>142</v>
      </c>
      <c r="AU233" s="20" t="s">
        <v>154</v>
      </c>
      <c r="AY233" s="20" t="s">
        <v>141</v>
      </c>
      <c r="BE233" s="149">
        <f>IF(U233="základní",N233,0)</f>
        <v>0</v>
      </c>
      <c r="BF233" s="149">
        <f>IF(U233="snížená",N233,0)</f>
        <v>0</v>
      </c>
      <c r="BG233" s="149">
        <f>IF(U233="zákl. přenesená",N233,0)</f>
        <v>0</v>
      </c>
      <c r="BH233" s="149">
        <f>IF(U233="sníž. přenesená",N233,0)</f>
        <v>0</v>
      </c>
      <c r="BI233" s="149">
        <f>IF(U233="nulová",N233,0)</f>
        <v>0</v>
      </c>
      <c r="BJ233" s="20" t="s">
        <v>11</v>
      </c>
      <c r="BK233" s="149">
        <f>ROUND(L233*K233,0)</f>
        <v>0</v>
      </c>
      <c r="BL233" s="20" t="s">
        <v>146</v>
      </c>
      <c r="BM233" s="20" t="s">
        <v>474</v>
      </c>
    </row>
    <row r="234" spans="2:65" s="1" customFormat="1" ht="31.5" customHeight="1">
      <c r="B234" s="140"/>
      <c r="C234" s="141" t="s">
        <v>475</v>
      </c>
      <c r="D234" s="141" t="s">
        <v>142</v>
      </c>
      <c r="E234" s="142" t="s">
        <v>476</v>
      </c>
      <c r="F234" s="220" t="s">
        <v>477</v>
      </c>
      <c r="G234" s="220"/>
      <c r="H234" s="220"/>
      <c r="I234" s="220"/>
      <c r="J234" s="143" t="s">
        <v>244</v>
      </c>
      <c r="K234" s="144">
        <v>2.92</v>
      </c>
      <c r="L234" s="221"/>
      <c r="M234" s="221"/>
      <c r="N234" s="221">
        <f>ROUND(L234*K234,0)</f>
        <v>0</v>
      </c>
      <c r="O234" s="221"/>
      <c r="P234" s="221"/>
      <c r="Q234" s="221"/>
      <c r="R234" s="145"/>
      <c r="T234" s="146" t="s">
        <v>5</v>
      </c>
      <c r="U234" s="43" t="s">
        <v>47</v>
      </c>
      <c r="V234" s="147">
        <v>1.48</v>
      </c>
      <c r="W234" s="147">
        <f>V234*K234</f>
        <v>4.3216000000000001</v>
      </c>
      <c r="X234" s="147">
        <v>0</v>
      </c>
      <c r="Y234" s="147">
        <f>X234*K234</f>
        <v>0</v>
      </c>
      <c r="Z234" s="147">
        <v>0</v>
      </c>
      <c r="AA234" s="148">
        <f>Z234*K234</f>
        <v>0</v>
      </c>
      <c r="AR234" s="20" t="s">
        <v>146</v>
      </c>
      <c r="AT234" s="20" t="s">
        <v>142</v>
      </c>
      <c r="AU234" s="20" t="s">
        <v>154</v>
      </c>
      <c r="AY234" s="20" t="s">
        <v>141</v>
      </c>
      <c r="BE234" s="149">
        <f>IF(U234="základní",N234,0)</f>
        <v>0</v>
      </c>
      <c r="BF234" s="149">
        <f>IF(U234="snížená",N234,0)</f>
        <v>0</v>
      </c>
      <c r="BG234" s="149">
        <f>IF(U234="zákl. přenesená",N234,0)</f>
        <v>0</v>
      </c>
      <c r="BH234" s="149">
        <f>IF(U234="sníž. přenesená",N234,0)</f>
        <v>0</v>
      </c>
      <c r="BI234" s="149">
        <f>IF(U234="nulová",N234,0)</f>
        <v>0</v>
      </c>
      <c r="BJ234" s="20" t="s">
        <v>11</v>
      </c>
      <c r="BK234" s="149">
        <f>ROUND(L234*K234,0)</f>
        <v>0</v>
      </c>
      <c r="BL234" s="20" t="s">
        <v>146</v>
      </c>
      <c r="BM234" s="20" t="s">
        <v>478</v>
      </c>
    </row>
    <row r="235" spans="2:65" s="9" customFormat="1" ht="29.85" customHeight="1">
      <c r="B235" s="129"/>
      <c r="C235" s="130"/>
      <c r="D235" s="139" t="s">
        <v>121</v>
      </c>
      <c r="E235" s="139"/>
      <c r="F235" s="139"/>
      <c r="G235" s="139"/>
      <c r="H235" s="139"/>
      <c r="I235" s="139"/>
      <c r="J235" s="139"/>
      <c r="K235" s="139"/>
      <c r="L235" s="139"/>
      <c r="M235" s="139"/>
      <c r="N235" s="228">
        <f>BK235</f>
        <v>0</v>
      </c>
      <c r="O235" s="229"/>
      <c r="P235" s="229"/>
      <c r="Q235" s="229"/>
      <c r="R235" s="132"/>
      <c r="T235" s="133"/>
      <c r="U235" s="130"/>
      <c r="V235" s="130"/>
      <c r="W235" s="134">
        <f>SUM(W236:W239)</f>
        <v>16.154640000000001</v>
      </c>
      <c r="X235" s="130"/>
      <c r="Y235" s="134">
        <f>SUM(Y236:Y239)</f>
        <v>0</v>
      </c>
      <c r="Z235" s="130"/>
      <c r="AA235" s="135">
        <f>SUM(AA236:AA239)</f>
        <v>0</v>
      </c>
      <c r="AR235" s="136" t="s">
        <v>11</v>
      </c>
      <c r="AT235" s="137" t="s">
        <v>81</v>
      </c>
      <c r="AU235" s="137" t="s">
        <v>11</v>
      </c>
      <c r="AY235" s="136" t="s">
        <v>141</v>
      </c>
      <c r="BK235" s="138">
        <f>SUM(BK236:BK239)</f>
        <v>0</v>
      </c>
    </row>
    <row r="236" spans="2:65" s="1" customFormat="1" ht="31.5" customHeight="1">
      <c r="B236" s="140"/>
      <c r="C236" s="141" t="s">
        <v>479</v>
      </c>
      <c r="D236" s="141" t="s">
        <v>142</v>
      </c>
      <c r="E236" s="142" t="s">
        <v>480</v>
      </c>
      <c r="F236" s="220" t="s">
        <v>481</v>
      </c>
      <c r="G236" s="220"/>
      <c r="H236" s="220"/>
      <c r="I236" s="220"/>
      <c r="J236" s="143" t="s">
        <v>244</v>
      </c>
      <c r="K236" s="144">
        <v>58.32</v>
      </c>
      <c r="L236" s="221"/>
      <c r="M236" s="221"/>
      <c r="N236" s="221">
        <f>ROUND(L236*K236,0)</f>
        <v>0</v>
      </c>
      <c r="O236" s="221"/>
      <c r="P236" s="221"/>
      <c r="Q236" s="221"/>
      <c r="R236" s="145"/>
      <c r="T236" s="146" t="s">
        <v>5</v>
      </c>
      <c r="U236" s="43" t="s">
        <v>47</v>
      </c>
      <c r="V236" s="147">
        <v>0</v>
      </c>
      <c r="W236" s="147">
        <f>V236*K236</f>
        <v>0</v>
      </c>
      <c r="X236" s="147">
        <v>0</v>
      </c>
      <c r="Y236" s="147">
        <f>X236*K236</f>
        <v>0</v>
      </c>
      <c r="Z236" s="147">
        <v>0</v>
      </c>
      <c r="AA236" s="148">
        <f>Z236*K236</f>
        <v>0</v>
      </c>
      <c r="AR236" s="20" t="s">
        <v>146</v>
      </c>
      <c r="AT236" s="20" t="s">
        <v>142</v>
      </c>
      <c r="AU236" s="20" t="s">
        <v>103</v>
      </c>
      <c r="AY236" s="20" t="s">
        <v>141</v>
      </c>
      <c r="BE236" s="149">
        <f>IF(U236="základní",N236,0)</f>
        <v>0</v>
      </c>
      <c r="BF236" s="149">
        <f>IF(U236="snížená",N236,0)</f>
        <v>0</v>
      </c>
      <c r="BG236" s="149">
        <f>IF(U236="zákl. přenesená",N236,0)</f>
        <v>0</v>
      </c>
      <c r="BH236" s="149">
        <f>IF(U236="sníž. přenesená",N236,0)</f>
        <v>0</v>
      </c>
      <c r="BI236" s="149">
        <f>IF(U236="nulová",N236,0)</f>
        <v>0</v>
      </c>
      <c r="BJ236" s="20" t="s">
        <v>11</v>
      </c>
      <c r="BK236" s="149">
        <f>ROUND(L236*K236,0)</f>
        <v>0</v>
      </c>
      <c r="BL236" s="20" t="s">
        <v>146</v>
      </c>
      <c r="BM236" s="20" t="s">
        <v>482</v>
      </c>
    </row>
    <row r="237" spans="2:65" s="1" customFormat="1" ht="31.5" customHeight="1">
      <c r="B237" s="140"/>
      <c r="C237" s="141" t="s">
        <v>483</v>
      </c>
      <c r="D237" s="141" t="s">
        <v>142</v>
      </c>
      <c r="E237" s="142" t="s">
        <v>484</v>
      </c>
      <c r="F237" s="220" t="s">
        <v>485</v>
      </c>
      <c r="G237" s="220"/>
      <c r="H237" s="220"/>
      <c r="I237" s="220"/>
      <c r="J237" s="143" t="s">
        <v>244</v>
      </c>
      <c r="K237" s="144">
        <v>58.32</v>
      </c>
      <c r="L237" s="221"/>
      <c r="M237" s="221"/>
      <c r="N237" s="221">
        <f>ROUND(L237*K237,0)</f>
        <v>0</v>
      </c>
      <c r="O237" s="221"/>
      <c r="P237" s="221"/>
      <c r="Q237" s="221"/>
      <c r="R237" s="145"/>
      <c r="T237" s="146" t="s">
        <v>5</v>
      </c>
      <c r="U237" s="43" t="s">
        <v>47</v>
      </c>
      <c r="V237" s="147">
        <v>9.0999999999999998E-2</v>
      </c>
      <c r="W237" s="147">
        <f>V237*K237</f>
        <v>5.3071200000000003</v>
      </c>
      <c r="X237" s="147">
        <v>0</v>
      </c>
      <c r="Y237" s="147">
        <f>X237*K237</f>
        <v>0</v>
      </c>
      <c r="Z237" s="147">
        <v>0</v>
      </c>
      <c r="AA237" s="148">
        <f>Z237*K237</f>
        <v>0</v>
      </c>
      <c r="AR237" s="20" t="s">
        <v>146</v>
      </c>
      <c r="AT237" s="20" t="s">
        <v>142</v>
      </c>
      <c r="AU237" s="20" t="s">
        <v>103</v>
      </c>
      <c r="AY237" s="20" t="s">
        <v>141</v>
      </c>
      <c r="BE237" s="149">
        <f>IF(U237="základní",N237,0)</f>
        <v>0</v>
      </c>
      <c r="BF237" s="149">
        <f>IF(U237="snížená",N237,0)</f>
        <v>0</v>
      </c>
      <c r="BG237" s="149">
        <f>IF(U237="zákl. přenesená",N237,0)</f>
        <v>0</v>
      </c>
      <c r="BH237" s="149">
        <f>IF(U237="sníž. přenesená",N237,0)</f>
        <v>0</v>
      </c>
      <c r="BI237" s="149">
        <f>IF(U237="nulová",N237,0)</f>
        <v>0</v>
      </c>
      <c r="BJ237" s="20" t="s">
        <v>11</v>
      </c>
      <c r="BK237" s="149">
        <f>ROUND(L237*K237,0)</f>
        <v>0</v>
      </c>
      <c r="BL237" s="20" t="s">
        <v>146</v>
      </c>
      <c r="BM237" s="20" t="s">
        <v>486</v>
      </c>
    </row>
    <row r="238" spans="2:65" s="1" customFormat="1" ht="31.5" customHeight="1">
      <c r="B238" s="140"/>
      <c r="C238" s="141" t="s">
        <v>487</v>
      </c>
      <c r="D238" s="141" t="s">
        <v>142</v>
      </c>
      <c r="E238" s="142" t="s">
        <v>488</v>
      </c>
      <c r="F238" s="220" t="s">
        <v>489</v>
      </c>
      <c r="G238" s="220"/>
      <c r="H238" s="220"/>
      <c r="I238" s="220"/>
      <c r="J238" s="143" t="s">
        <v>244</v>
      </c>
      <c r="K238" s="144">
        <v>524.88</v>
      </c>
      <c r="L238" s="221"/>
      <c r="M238" s="221"/>
      <c r="N238" s="221">
        <f>ROUND(L238*K238,0)</f>
        <v>0</v>
      </c>
      <c r="O238" s="221"/>
      <c r="P238" s="221"/>
      <c r="Q238" s="221"/>
      <c r="R238" s="145"/>
      <c r="T238" s="146" t="s">
        <v>5</v>
      </c>
      <c r="U238" s="43" t="s">
        <v>47</v>
      </c>
      <c r="V238" s="147">
        <v>3.0000000000000001E-3</v>
      </c>
      <c r="W238" s="147">
        <f>V238*K238</f>
        <v>1.57464</v>
      </c>
      <c r="X238" s="147">
        <v>0</v>
      </c>
      <c r="Y238" s="147">
        <f>X238*K238</f>
        <v>0</v>
      </c>
      <c r="Z238" s="147">
        <v>0</v>
      </c>
      <c r="AA238" s="148">
        <f>Z238*K238</f>
        <v>0</v>
      </c>
      <c r="AR238" s="20" t="s">
        <v>146</v>
      </c>
      <c r="AT238" s="20" t="s">
        <v>142</v>
      </c>
      <c r="AU238" s="20" t="s">
        <v>103</v>
      </c>
      <c r="AY238" s="20" t="s">
        <v>141</v>
      </c>
      <c r="BE238" s="149">
        <f>IF(U238="základní",N238,0)</f>
        <v>0</v>
      </c>
      <c r="BF238" s="149">
        <f>IF(U238="snížená",N238,0)</f>
        <v>0</v>
      </c>
      <c r="BG238" s="149">
        <f>IF(U238="zákl. přenesená",N238,0)</f>
        <v>0</v>
      </c>
      <c r="BH238" s="149">
        <f>IF(U238="sníž. přenesená",N238,0)</f>
        <v>0</v>
      </c>
      <c r="BI238" s="149">
        <f>IF(U238="nulová",N238,0)</f>
        <v>0</v>
      </c>
      <c r="BJ238" s="20" t="s">
        <v>11</v>
      </c>
      <c r="BK238" s="149">
        <f>ROUND(L238*K238,0)</f>
        <v>0</v>
      </c>
      <c r="BL238" s="20" t="s">
        <v>146</v>
      </c>
      <c r="BM238" s="20" t="s">
        <v>490</v>
      </c>
    </row>
    <row r="239" spans="2:65" s="1" customFormat="1" ht="31.5" customHeight="1">
      <c r="B239" s="140"/>
      <c r="C239" s="141" t="s">
        <v>491</v>
      </c>
      <c r="D239" s="141" t="s">
        <v>142</v>
      </c>
      <c r="E239" s="142" t="s">
        <v>492</v>
      </c>
      <c r="F239" s="220" t="s">
        <v>493</v>
      </c>
      <c r="G239" s="220"/>
      <c r="H239" s="220"/>
      <c r="I239" s="220"/>
      <c r="J239" s="143" t="s">
        <v>244</v>
      </c>
      <c r="K239" s="144">
        <v>58.32</v>
      </c>
      <c r="L239" s="221"/>
      <c r="M239" s="221"/>
      <c r="N239" s="221">
        <f>ROUND(L239*K239,0)</f>
        <v>0</v>
      </c>
      <c r="O239" s="221"/>
      <c r="P239" s="221"/>
      <c r="Q239" s="221"/>
      <c r="R239" s="145"/>
      <c r="T239" s="146" t="s">
        <v>5</v>
      </c>
      <c r="U239" s="43" t="s">
        <v>47</v>
      </c>
      <c r="V239" s="147">
        <v>0.159</v>
      </c>
      <c r="W239" s="147">
        <f>V239*K239</f>
        <v>9.2728800000000007</v>
      </c>
      <c r="X239" s="147">
        <v>0</v>
      </c>
      <c r="Y239" s="147">
        <f>X239*K239</f>
        <v>0</v>
      </c>
      <c r="Z239" s="147">
        <v>0</v>
      </c>
      <c r="AA239" s="148">
        <f>Z239*K239</f>
        <v>0</v>
      </c>
      <c r="AR239" s="20" t="s">
        <v>146</v>
      </c>
      <c r="AT239" s="20" t="s">
        <v>142</v>
      </c>
      <c r="AU239" s="20" t="s">
        <v>103</v>
      </c>
      <c r="AY239" s="20" t="s">
        <v>141</v>
      </c>
      <c r="BE239" s="149">
        <f>IF(U239="základní",N239,0)</f>
        <v>0</v>
      </c>
      <c r="BF239" s="149">
        <f>IF(U239="snížená",N239,0)</f>
        <v>0</v>
      </c>
      <c r="BG239" s="149">
        <f>IF(U239="zákl. přenesená",N239,0)</f>
        <v>0</v>
      </c>
      <c r="BH239" s="149">
        <f>IF(U239="sníž. přenesená",N239,0)</f>
        <v>0</v>
      </c>
      <c r="BI239" s="149">
        <f>IF(U239="nulová",N239,0)</f>
        <v>0</v>
      </c>
      <c r="BJ239" s="20" t="s">
        <v>11</v>
      </c>
      <c r="BK239" s="149">
        <f>ROUND(L239*K239,0)</f>
        <v>0</v>
      </c>
      <c r="BL239" s="20" t="s">
        <v>146</v>
      </c>
      <c r="BM239" s="20" t="s">
        <v>494</v>
      </c>
    </row>
    <row r="240" spans="2:65" s="9" customFormat="1" ht="37.35" customHeight="1">
      <c r="B240" s="129"/>
      <c r="C240" s="130"/>
      <c r="D240" s="131" t="s">
        <v>122</v>
      </c>
      <c r="E240" s="131"/>
      <c r="F240" s="131"/>
      <c r="G240" s="131"/>
      <c r="H240" s="131"/>
      <c r="I240" s="131"/>
      <c r="J240" s="131"/>
      <c r="K240" s="131"/>
      <c r="L240" s="131"/>
      <c r="M240" s="131"/>
      <c r="N240" s="230">
        <f>BK240</f>
        <v>0</v>
      </c>
      <c r="O240" s="231"/>
      <c r="P240" s="231"/>
      <c r="Q240" s="231"/>
      <c r="R240" s="132"/>
      <c r="T240" s="133"/>
      <c r="U240" s="130"/>
      <c r="V240" s="130"/>
      <c r="W240" s="134">
        <f>W241</f>
        <v>22.851500000000001</v>
      </c>
      <c r="X240" s="130"/>
      <c r="Y240" s="134">
        <f>Y241</f>
        <v>0.2387</v>
      </c>
      <c r="Z240" s="130"/>
      <c r="AA240" s="135">
        <f>AA241</f>
        <v>0</v>
      </c>
      <c r="AR240" s="136" t="s">
        <v>154</v>
      </c>
      <c r="AT240" s="137" t="s">
        <v>81</v>
      </c>
      <c r="AU240" s="137" t="s">
        <v>82</v>
      </c>
      <c r="AY240" s="136" t="s">
        <v>141</v>
      </c>
      <c r="BK240" s="138">
        <f>BK241</f>
        <v>0</v>
      </c>
    </row>
    <row r="241" spans="2:65" s="9" customFormat="1" ht="19.899999999999999" customHeight="1">
      <c r="B241" s="129"/>
      <c r="C241" s="130"/>
      <c r="D241" s="139" t="s">
        <v>123</v>
      </c>
      <c r="E241" s="139"/>
      <c r="F241" s="139"/>
      <c r="G241" s="139"/>
      <c r="H241" s="139"/>
      <c r="I241" s="139"/>
      <c r="J241" s="139"/>
      <c r="K241" s="139"/>
      <c r="L241" s="139"/>
      <c r="M241" s="139"/>
      <c r="N241" s="226">
        <f>BK241</f>
        <v>0</v>
      </c>
      <c r="O241" s="227"/>
      <c r="P241" s="227"/>
      <c r="Q241" s="227"/>
      <c r="R241" s="132"/>
      <c r="T241" s="133"/>
      <c r="U241" s="130"/>
      <c r="V241" s="130"/>
      <c r="W241" s="134">
        <f>SUM(W242:W244)</f>
        <v>22.851500000000001</v>
      </c>
      <c r="X241" s="130"/>
      <c r="Y241" s="134">
        <f>SUM(Y242:Y244)</f>
        <v>0.2387</v>
      </c>
      <c r="Z241" s="130"/>
      <c r="AA241" s="135">
        <f>SUM(AA242:AA244)</f>
        <v>0</v>
      </c>
      <c r="AR241" s="136" t="s">
        <v>154</v>
      </c>
      <c r="AT241" s="137" t="s">
        <v>81</v>
      </c>
      <c r="AU241" s="137" t="s">
        <v>11</v>
      </c>
      <c r="AY241" s="136" t="s">
        <v>141</v>
      </c>
      <c r="BK241" s="138">
        <f>SUM(BK242:BK244)</f>
        <v>0</v>
      </c>
    </row>
    <row r="242" spans="2:65" s="1" customFormat="1" ht="31.5" customHeight="1">
      <c r="B242" s="140"/>
      <c r="C242" s="141" t="s">
        <v>495</v>
      </c>
      <c r="D242" s="141" t="s">
        <v>142</v>
      </c>
      <c r="E242" s="142" t="s">
        <v>496</v>
      </c>
      <c r="F242" s="220" t="s">
        <v>497</v>
      </c>
      <c r="G242" s="220"/>
      <c r="H242" s="220"/>
      <c r="I242" s="220"/>
      <c r="J242" s="143" t="s">
        <v>170</v>
      </c>
      <c r="K242" s="144">
        <v>47.5</v>
      </c>
      <c r="L242" s="221"/>
      <c r="M242" s="221"/>
      <c r="N242" s="221">
        <f>ROUND(L242*K242,0)</f>
        <v>0</v>
      </c>
      <c r="O242" s="221"/>
      <c r="P242" s="221"/>
      <c r="Q242" s="221"/>
      <c r="R242" s="145"/>
      <c r="T242" s="146" t="s">
        <v>5</v>
      </c>
      <c r="U242" s="43" t="s">
        <v>47</v>
      </c>
      <c r="V242" s="147">
        <v>0.46100000000000002</v>
      </c>
      <c r="W242" s="147">
        <f>V242*K242</f>
        <v>21.897500000000001</v>
      </c>
      <c r="X242" s="147">
        <v>4.9199999999999999E-3</v>
      </c>
      <c r="Y242" s="147">
        <f>X242*K242</f>
        <v>0.23369999999999999</v>
      </c>
      <c r="Z242" s="147">
        <v>0</v>
      </c>
      <c r="AA242" s="148">
        <f>Z242*K242</f>
        <v>0</v>
      </c>
      <c r="AR242" s="20" t="s">
        <v>429</v>
      </c>
      <c r="AT242" s="20" t="s">
        <v>142</v>
      </c>
      <c r="AU242" s="20" t="s">
        <v>103</v>
      </c>
      <c r="AY242" s="20" t="s">
        <v>141</v>
      </c>
      <c r="BE242" s="149">
        <f>IF(U242="základní",N242,0)</f>
        <v>0</v>
      </c>
      <c r="BF242" s="149">
        <f>IF(U242="snížená",N242,0)</f>
        <v>0</v>
      </c>
      <c r="BG242" s="149">
        <f>IF(U242="zákl. přenesená",N242,0)</f>
        <v>0</v>
      </c>
      <c r="BH242" s="149">
        <f>IF(U242="sníž. přenesená",N242,0)</f>
        <v>0</v>
      </c>
      <c r="BI242" s="149">
        <f>IF(U242="nulová",N242,0)</f>
        <v>0</v>
      </c>
      <c r="BJ242" s="20" t="s">
        <v>11</v>
      </c>
      <c r="BK242" s="149">
        <f>ROUND(L242*K242,0)</f>
        <v>0</v>
      </c>
      <c r="BL242" s="20" t="s">
        <v>429</v>
      </c>
      <c r="BM242" s="20" t="s">
        <v>498</v>
      </c>
    </row>
    <row r="243" spans="2:65" s="1" customFormat="1" ht="22.5" customHeight="1">
      <c r="B243" s="140"/>
      <c r="C243" s="141" t="s">
        <v>499</v>
      </c>
      <c r="D243" s="141" t="s">
        <v>142</v>
      </c>
      <c r="E243" s="142" t="s">
        <v>500</v>
      </c>
      <c r="F243" s="220" t="s">
        <v>501</v>
      </c>
      <c r="G243" s="220"/>
      <c r="H243" s="220"/>
      <c r="I243" s="220"/>
      <c r="J243" s="143" t="s">
        <v>322</v>
      </c>
      <c r="K243" s="144">
        <v>2</v>
      </c>
      <c r="L243" s="221"/>
      <c r="M243" s="221"/>
      <c r="N243" s="221">
        <f>ROUND(L243*K243,0)</f>
        <v>0</v>
      </c>
      <c r="O243" s="221"/>
      <c r="P243" s="221"/>
      <c r="Q243" s="221"/>
      <c r="R243" s="145"/>
      <c r="T243" s="146" t="s">
        <v>5</v>
      </c>
      <c r="U243" s="43" t="s">
        <v>47</v>
      </c>
      <c r="V243" s="147">
        <v>0.47699999999999998</v>
      </c>
      <c r="W243" s="147">
        <f>V243*K243</f>
        <v>0.95399999999999996</v>
      </c>
      <c r="X243" s="147">
        <v>0</v>
      </c>
      <c r="Y243" s="147">
        <f>X243*K243</f>
        <v>0</v>
      </c>
      <c r="Z243" s="147">
        <v>0</v>
      </c>
      <c r="AA243" s="148">
        <f>Z243*K243</f>
        <v>0</v>
      </c>
      <c r="AR243" s="20" t="s">
        <v>429</v>
      </c>
      <c r="AT243" s="20" t="s">
        <v>142</v>
      </c>
      <c r="AU243" s="20" t="s">
        <v>103</v>
      </c>
      <c r="AY243" s="20" t="s">
        <v>141</v>
      </c>
      <c r="BE243" s="149">
        <f>IF(U243="základní",N243,0)</f>
        <v>0</v>
      </c>
      <c r="BF243" s="149">
        <f>IF(U243="snížená",N243,0)</f>
        <v>0</v>
      </c>
      <c r="BG243" s="149">
        <f>IF(U243="zákl. přenesená",N243,0)</f>
        <v>0</v>
      </c>
      <c r="BH243" s="149">
        <f>IF(U243="sníž. přenesená",N243,0)</f>
        <v>0</v>
      </c>
      <c r="BI243" s="149">
        <f>IF(U243="nulová",N243,0)</f>
        <v>0</v>
      </c>
      <c r="BJ243" s="20" t="s">
        <v>11</v>
      </c>
      <c r="BK243" s="149">
        <f>ROUND(L243*K243,0)</f>
        <v>0</v>
      </c>
      <c r="BL243" s="20" t="s">
        <v>429</v>
      </c>
      <c r="BM243" s="20" t="s">
        <v>502</v>
      </c>
    </row>
    <row r="244" spans="2:65" s="1" customFormat="1" ht="22.5" customHeight="1">
      <c r="B244" s="140"/>
      <c r="C244" s="174" t="s">
        <v>503</v>
      </c>
      <c r="D244" s="174" t="s">
        <v>251</v>
      </c>
      <c r="E244" s="175" t="s">
        <v>504</v>
      </c>
      <c r="F244" s="234" t="s">
        <v>505</v>
      </c>
      <c r="G244" s="234"/>
      <c r="H244" s="234"/>
      <c r="I244" s="234"/>
      <c r="J244" s="176" t="s">
        <v>322</v>
      </c>
      <c r="K244" s="177">
        <v>2</v>
      </c>
      <c r="L244" s="235"/>
      <c r="M244" s="235"/>
      <c r="N244" s="235">
        <f>ROUND(L244*K244,0)</f>
        <v>0</v>
      </c>
      <c r="O244" s="221"/>
      <c r="P244" s="221"/>
      <c r="Q244" s="221"/>
      <c r="R244" s="145"/>
      <c r="T244" s="146" t="s">
        <v>5</v>
      </c>
      <c r="U244" s="43" t="s">
        <v>47</v>
      </c>
      <c r="V244" s="147">
        <v>0</v>
      </c>
      <c r="W244" s="147">
        <f>V244*K244</f>
        <v>0</v>
      </c>
      <c r="X244" s="147">
        <v>2.5000000000000001E-3</v>
      </c>
      <c r="Y244" s="147">
        <f>X244*K244</f>
        <v>5.0000000000000001E-3</v>
      </c>
      <c r="Z244" s="147">
        <v>0</v>
      </c>
      <c r="AA244" s="148">
        <f>Z244*K244</f>
        <v>0</v>
      </c>
      <c r="AR244" s="20" t="s">
        <v>506</v>
      </c>
      <c r="AT244" s="20" t="s">
        <v>251</v>
      </c>
      <c r="AU244" s="20" t="s">
        <v>103</v>
      </c>
      <c r="AY244" s="20" t="s">
        <v>141</v>
      </c>
      <c r="BE244" s="149">
        <f>IF(U244="základní",N244,0)</f>
        <v>0</v>
      </c>
      <c r="BF244" s="149">
        <f>IF(U244="snížená",N244,0)</f>
        <v>0</v>
      </c>
      <c r="BG244" s="149">
        <f>IF(U244="zákl. přenesená",N244,0)</f>
        <v>0</v>
      </c>
      <c r="BH244" s="149">
        <f>IF(U244="sníž. přenesená",N244,0)</f>
        <v>0</v>
      </c>
      <c r="BI244" s="149">
        <f>IF(U244="nulová",N244,0)</f>
        <v>0</v>
      </c>
      <c r="BJ244" s="20" t="s">
        <v>11</v>
      </c>
      <c r="BK244" s="149">
        <f>ROUND(L244*K244,0)</f>
        <v>0</v>
      </c>
      <c r="BL244" s="20" t="s">
        <v>506</v>
      </c>
      <c r="BM244" s="20" t="s">
        <v>507</v>
      </c>
    </row>
    <row r="245" spans="2:65" s="9" customFormat="1" ht="37.35" customHeight="1">
      <c r="B245" s="129"/>
      <c r="C245" s="130"/>
      <c r="D245" s="131" t="s">
        <v>124</v>
      </c>
      <c r="E245" s="131"/>
      <c r="F245" s="131"/>
      <c r="G245" s="131"/>
      <c r="H245" s="131"/>
      <c r="I245" s="131"/>
      <c r="J245" s="131"/>
      <c r="K245" s="131"/>
      <c r="L245" s="131"/>
      <c r="M245" s="131"/>
      <c r="N245" s="232">
        <f>BK245</f>
        <v>0</v>
      </c>
      <c r="O245" s="233"/>
      <c r="P245" s="233"/>
      <c r="Q245" s="233"/>
      <c r="R245" s="132"/>
      <c r="T245" s="133"/>
      <c r="U245" s="130"/>
      <c r="V245" s="130"/>
      <c r="W245" s="134">
        <f>SUM(W246:W250)</f>
        <v>4.3999999999999997E-2</v>
      </c>
      <c r="X245" s="130"/>
      <c r="Y245" s="134">
        <f>SUM(Y246:Y250)</f>
        <v>0</v>
      </c>
      <c r="Z245" s="130"/>
      <c r="AA245" s="135">
        <f>SUM(AA246:AA250)</f>
        <v>0</v>
      </c>
      <c r="AR245" s="136" t="s">
        <v>146</v>
      </c>
      <c r="AT245" s="137" t="s">
        <v>81</v>
      </c>
      <c r="AU245" s="137" t="s">
        <v>82</v>
      </c>
      <c r="AY245" s="136" t="s">
        <v>141</v>
      </c>
      <c r="BK245" s="138">
        <f>SUM(BK246:BK250)</f>
        <v>0</v>
      </c>
    </row>
    <row r="246" spans="2:65" s="1" customFormat="1" ht="22.5" customHeight="1">
      <c r="B246" s="140"/>
      <c r="C246" s="141" t="s">
        <v>508</v>
      </c>
      <c r="D246" s="141" t="s">
        <v>142</v>
      </c>
      <c r="E246" s="142" t="s">
        <v>509</v>
      </c>
      <c r="F246" s="220" t="s">
        <v>510</v>
      </c>
      <c r="G246" s="220"/>
      <c r="H246" s="220"/>
      <c r="I246" s="220"/>
      <c r="J246" s="143" t="s">
        <v>170</v>
      </c>
      <c r="K246" s="144">
        <v>194</v>
      </c>
      <c r="L246" s="221"/>
      <c r="M246" s="221"/>
      <c r="N246" s="221">
        <f>ROUND(L246*K246,0)</f>
        <v>0</v>
      </c>
      <c r="O246" s="221"/>
      <c r="P246" s="221"/>
      <c r="Q246" s="221"/>
      <c r="R246" s="145"/>
      <c r="T246" s="146" t="s">
        <v>5</v>
      </c>
      <c r="U246" s="43" t="s">
        <v>47</v>
      </c>
      <c r="V246" s="147">
        <v>0</v>
      </c>
      <c r="W246" s="147">
        <f>V246*K246</f>
        <v>0</v>
      </c>
      <c r="X246" s="147">
        <v>0</v>
      </c>
      <c r="Y246" s="147">
        <f>X246*K246</f>
        <v>0</v>
      </c>
      <c r="Z246" s="147">
        <v>0</v>
      </c>
      <c r="AA246" s="148">
        <f>Z246*K246</f>
        <v>0</v>
      </c>
      <c r="AR246" s="20" t="s">
        <v>511</v>
      </c>
      <c r="AT246" s="20" t="s">
        <v>142</v>
      </c>
      <c r="AU246" s="20" t="s">
        <v>11</v>
      </c>
      <c r="AY246" s="20" t="s">
        <v>141</v>
      </c>
      <c r="BE246" s="149">
        <f>IF(U246="základní",N246,0)</f>
        <v>0</v>
      </c>
      <c r="BF246" s="149">
        <f>IF(U246="snížená",N246,0)</f>
        <v>0</v>
      </c>
      <c r="BG246" s="149">
        <f>IF(U246="zákl. přenesená",N246,0)</f>
        <v>0</v>
      </c>
      <c r="BH246" s="149">
        <f>IF(U246="sníž. přenesená",N246,0)</f>
        <v>0</v>
      </c>
      <c r="BI246" s="149">
        <f>IF(U246="nulová",N246,0)</f>
        <v>0</v>
      </c>
      <c r="BJ246" s="20" t="s">
        <v>11</v>
      </c>
      <c r="BK246" s="149">
        <f>ROUND(L246*K246,0)</f>
        <v>0</v>
      </c>
      <c r="BL246" s="20" t="s">
        <v>511</v>
      </c>
      <c r="BM246" s="20" t="s">
        <v>512</v>
      </c>
    </row>
    <row r="247" spans="2:65" s="1" customFormat="1" ht="22.5" customHeight="1">
      <c r="B247" s="140"/>
      <c r="C247" s="141" t="s">
        <v>513</v>
      </c>
      <c r="D247" s="141" t="s">
        <v>142</v>
      </c>
      <c r="E247" s="142" t="s">
        <v>514</v>
      </c>
      <c r="F247" s="220" t="s">
        <v>515</v>
      </c>
      <c r="G247" s="220"/>
      <c r="H247" s="220"/>
      <c r="I247" s="220"/>
      <c r="J247" s="143" t="s">
        <v>322</v>
      </c>
      <c r="K247" s="144">
        <v>1</v>
      </c>
      <c r="L247" s="221"/>
      <c r="M247" s="221"/>
      <c r="N247" s="221">
        <f>ROUND(L247*K247,0)</f>
        <v>0</v>
      </c>
      <c r="O247" s="221"/>
      <c r="P247" s="221"/>
      <c r="Q247" s="221"/>
      <c r="R247" s="145"/>
      <c r="T247" s="146" t="s">
        <v>5</v>
      </c>
      <c r="U247" s="43" t="s">
        <v>47</v>
      </c>
      <c r="V247" s="147">
        <v>0</v>
      </c>
      <c r="W247" s="147">
        <f>V247*K247</f>
        <v>0</v>
      </c>
      <c r="X247" s="147">
        <v>0</v>
      </c>
      <c r="Y247" s="147">
        <f>X247*K247</f>
        <v>0</v>
      </c>
      <c r="Z247" s="147">
        <v>0</v>
      </c>
      <c r="AA247" s="148">
        <f>Z247*K247</f>
        <v>0</v>
      </c>
      <c r="AR247" s="20" t="s">
        <v>511</v>
      </c>
      <c r="AT247" s="20" t="s">
        <v>142</v>
      </c>
      <c r="AU247" s="20" t="s">
        <v>11</v>
      </c>
      <c r="AY247" s="20" t="s">
        <v>141</v>
      </c>
      <c r="BE247" s="149">
        <f>IF(U247="základní",N247,0)</f>
        <v>0</v>
      </c>
      <c r="BF247" s="149">
        <f>IF(U247="snížená",N247,0)</f>
        <v>0</v>
      </c>
      <c r="BG247" s="149">
        <f>IF(U247="zákl. přenesená",N247,0)</f>
        <v>0</v>
      </c>
      <c r="BH247" s="149">
        <f>IF(U247="sníž. přenesená",N247,0)</f>
        <v>0</v>
      </c>
      <c r="BI247" s="149">
        <f>IF(U247="nulová",N247,0)</f>
        <v>0</v>
      </c>
      <c r="BJ247" s="20" t="s">
        <v>11</v>
      </c>
      <c r="BK247" s="149">
        <f>ROUND(L247*K247,0)</f>
        <v>0</v>
      </c>
      <c r="BL247" s="20" t="s">
        <v>511</v>
      </c>
      <c r="BM247" s="20" t="s">
        <v>516</v>
      </c>
    </row>
    <row r="248" spans="2:65" s="1" customFormat="1" ht="31.5" customHeight="1">
      <c r="B248" s="140"/>
      <c r="C248" s="141" t="s">
        <v>517</v>
      </c>
      <c r="D248" s="141" t="s">
        <v>142</v>
      </c>
      <c r="E248" s="142" t="s">
        <v>518</v>
      </c>
      <c r="F248" s="220" t="s">
        <v>519</v>
      </c>
      <c r="G248" s="220"/>
      <c r="H248" s="220"/>
      <c r="I248" s="220"/>
      <c r="J248" s="143" t="s">
        <v>170</v>
      </c>
      <c r="K248" s="144">
        <v>194</v>
      </c>
      <c r="L248" s="221"/>
      <c r="M248" s="221"/>
      <c r="N248" s="221">
        <f>ROUND(L248*K248,0)</f>
        <v>0</v>
      </c>
      <c r="O248" s="221"/>
      <c r="P248" s="221"/>
      <c r="Q248" s="221"/>
      <c r="R248" s="145"/>
      <c r="T248" s="146" t="s">
        <v>5</v>
      </c>
      <c r="U248" s="43" t="s">
        <v>47</v>
      </c>
      <c r="V248" s="147">
        <v>0</v>
      </c>
      <c r="W248" s="147">
        <f>V248*K248</f>
        <v>0</v>
      </c>
      <c r="X248" s="147">
        <v>0</v>
      </c>
      <c r="Y248" s="147">
        <f>X248*K248</f>
        <v>0</v>
      </c>
      <c r="Z248" s="147">
        <v>0</v>
      </c>
      <c r="AA248" s="148">
        <f>Z248*K248</f>
        <v>0</v>
      </c>
      <c r="AR248" s="20" t="s">
        <v>511</v>
      </c>
      <c r="AT248" s="20" t="s">
        <v>142</v>
      </c>
      <c r="AU248" s="20" t="s">
        <v>11</v>
      </c>
      <c r="AY248" s="20" t="s">
        <v>141</v>
      </c>
      <c r="BE248" s="149">
        <f>IF(U248="základní",N248,0)</f>
        <v>0</v>
      </c>
      <c r="BF248" s="149">
        <f>IF(U248="snížená",N248,0)</f>
        <v>0</v>
      </c>
      <c r="BG248" s="149">
        <f>IF(U248="zákl. přenesená",N248,0)</f>
        <v>0</v>
      </c>
      <c r="BH248" s="149">
        <f>IF(U248="sníž. přenesená",N248,0)</f>
        <v>0</v>
      </c>
      <c r="BI248" s="149">
        <f>IF(U248="nulová",N248,0)</f>
        <v>0</v>
      </c>
      <c r="BJ248" s="20" t="s">
        <v>11</v>
      </c>
      <c r="BK248" s="149">
        <f>ROUND(L248*K248,0)</f>
        <v>0</v>
      </c>
      <c r="BL248" s="20" t="s">
        <v>511</v>
      </c>
      <c r="BM248" s="20" t="s">
        <v>520</v>
      </c>
    </row>
    <row r="249" spans="2:65" s="1" customFormat="1" ht="31.5" customHeight="1">
      <c r="B249" s="140"/>
      <c r="C249" s="141" t="s">
        <v>521</v>
      </c>
      <c r="D249" s="141" t="s">
        <v>142</v>
      </c>
      <c r="E249" s="142" t="s">
        <v>522</v>
      </c>
      <c r="F249" s="289" t="s">
        <v>725</v>
      </c>
      <c r="G249" s="220"/>
      <c r="H249" s="220"/>
      <c r="I249" s="220"/>
      <c r="J249" s="143" t="s">
        <v>322</v>
      </c>
      <c r="K249" s="144">
        <v>1</v>
      </c>
      <c r="L249" s="221"/>
      <c r="M249" s="221"/>
      <c r="N249" s="221">
        <f>ROUND(L249*K249,0)</f>
        <v>0</v>
      </c>
      <c r="O249" s="221"/>
      <c r="P249" s="221"/>
      <c r="Q249" s="221"/>
      <c r="R249" s="145"/>
      <c r="T249" s="146" t="s">
        <v>5</v>
      </c>
      <c r="U249" s="43" t="s">
        <v>47</v>
      </c>
      <c r="V249" s="147">
        <v>0</v>
      </c>
      <c r="W249" s="147">
        <f>V249*K249</f>
        <v>0</v>
      </c>
      <c r="X249" s="147">
        <v>0</v>
      </c>
      <c r="Y249" s="147">
        <f>X249*K249</f>
        <v>0</v>
      </c>
      <c r="Z249" s="147">
        <v>0</v>
      </c>
      <c r="AA249" s="148">
        <f>Z249*K249</f>
        <v>0</v>
      </c>
      <c r="AR249" s="20" t="s">
        <v>511</v>
      </c>
      <c r="AT249" s="20" t="s">
        <v>142</v>
      </c>
      <c r="AU249" s="20" t="s">
        <v>11</v>
      </c>
      <c r="AY249" s="20" t="s">
        <v>141</v>
      </c>
      <c r="BE249" s="149">
        <f>IF(U249="základní",N249,0)</f>
        <v>0</v>
      </c>
      <c r="BF249" s="149">
        <f>IF(U249="snížená",N249,0)</f>
        <v>0</v>
      </c>
      <c r="BG249" s="149">
        <f>IF(U249="zákl. přenesená",N249,0)</f>
        <v>0</v>
      </c>
      <c r="BH249" s="149">
        <f>IF(U249="sníž. přenesená",N249,0)</f>
        <v>0</v>
      </c>
      <c r="BI249" s="149">
        <f>IF(U249="nulová",N249,0)</f>
        <v>0</v>
      </c>
      <c r="BJ249" s="20" t="s">
        <v>11</v>
      </c>
      <c r="BK249" s="149">
        <f>ROUND(L249*K249,0)</f>
        <v>0</v>
      </c>
      <c r="BL249" s="20" t="s">
        <v>511</v>
      </c>
      <c r="BM249" s="20" t="s">
        <v>523</v>
      </c>
    </row>
    <row r="250" spans="2:65" s="1" customFormat="1" ht="22.5" customHeight="1">
      <c r="B250" s="140"/>
      <c r="C250" s="141" t="s">
        <v>524</v>
      </c>
      <c r="D250" s="141" t="s">
        <v>142</v>
      </c>
      <c r="E250" s="142" t="s">
        <v>525</v>
      </c>
      <c r="F250" s="220" t="s">
        <v>526</v>
      </c>
      <c r="G250" s="220"/>
      <c r="H250" s="220"/>
      <c r="I250" s="220"/>
      <c r="J250" s="143" t="s">
        <v>322</v>
      </c>
      <c r="K250" s="144">
        <v>1</v>
      </c>
      <c r="L250" s="221"/>
      <c r="M250" s="221"/>
      <c r="N250" s="221">
        <f>ROUND(L250*K250,0)</f>
        <v>0</v>
      </c>
      <c r="O250" s="221"/>
      <c r="P250" s="221"/>
      <c r="Q250" s="221"/>
      <c r="R250" s="145"/>
      <c r="T250" s="146" t="s">
        <v>5</v>
      </c>
      <c r="U250" s="43" t="s">
        <v>47</v>
      </c>
      <c r="V250" s="147">
        <v>4.3999999999999997E-2</v>
      </c>
      <c r="W250" s="147">
        <f>V250*K250</f>
        <v>4.3999999999999997E-2</v>
      </c>
      <c r="X250" s="147">
        <v>0</v>
      </c>
      <c r="Y250" s="147">
        <f>X250*K250</f>
        <v>0</v>
      </c>
      <c r="Z250" s="147">
        <v>0</v>
      </c>
      <c r="AA250" s="148">
        <f>Z250*K250</f>
        <v>0</v>
      </c>
      <c r="AR250" s="20" t="s">
        <v>146</v>
      </c>
      <c r="AT250" s="20" t="s">
        <v>142</v>
      </c>
      <c r="AU250" s="20" t="s">
        <v>11</v>
      </c>
      <c r="AY250" s="20" t="s">
        <v>141</v>
      </c>
      <c r="BE250" s="149">
        <f>IF(U250="základní",N250,0)</f>
        <v>0</v>
      </c>
      <c r="BF250" s="149">
        <f>IF(U250="snížená",N250,0)</f>
        <v>0</v>
      </c>
      <c r="BG250" s="149">
        <f>IF(U250="zákl. přenesená",N250,0)</f>
        <v>0</v>
      </c>
      <c r="BH250" s="149">
        <f>IF(U250="sníž. přenesená",N250,0)</f>
        <v>0</v>
      </c>
      <c r="BI250" s="149">
        <f>IF(U250="nulová",N250,0)</f>
        <v>0</v>
      </c>
      <c r="BJ250" s="20" t="s">
        <v>11</v>
      </c>
      <c r="BK250" s="149">
        <f>ROUND(L250*K250,0)</f>
        <v>0</v>
      </c>
      <c r="BL250" s="20" t="s">
        <v>146</v>
      </c>
      <c r="BM250" s="20" t="s">
        <v>527</v>
      </c>
    </row>
    <row r="251" spans="2:65" s="9" customFormat="1" ht="37.35" customHeight="1">
      <c r="B251" s="129"/>
      <c r="C251" s="130"/>
      <c r="D251" s="131" t="s">
        <v>125</v>
      </c>
      <c r="E251" s="131"/>
      <c r="F251" s="131"/>
      <c r="G251" s="131"/>
      <c r="H251" s="131"/>
      <c r="I251" s="131"/>
      <c r="J251" s="131"/>
      <c r="K251" s="131"/>
      <c r="L251" s="131"/>
      <c r="M251" s="131"/>
      <c r="N251" s="232">
        <f>BK251</f>
        <v>0</v>
      </c>
      <c r="O251" s="233"/>
      <c r="P251" s="233"/>
      <c r="Q251" s="233"/>
      <c r="R251" s="132"/>
      <c r="T251" s="133"/>
      <c r="U251" s="130"/>
      <c r="V251" s="130"/>
      <c r="W251" s="134">
        <f>SUM(W252:W253)</f>
        <v>0</v>
      </c>
      <c r="X251" s="130"/>
      <c r="Y251" s="134">
        <f>SUM(Y252:Y253)</f>
        <v>0</v>
      </c>
      <c r="Z251" s="130"/>
      <c r="AA251" s="135">
        <f>SUM(AA252:AA253)</f>
        <v>0</v>
      </c>
      <c r="AR251" s="136" t="s">
        <v>162</v>
      </c>
      <c r="AT251" s="137" t="s">
        <v>81</v>
      </c>
      <c r="AU251" s="137" t="s">
        <v>82</v>
      </c>
      <c r="AY251" s="136" t="s">
        <v>141</v>
      </c>
      <c r="BK251" s="138">
        <f>SUM(BK252:BK253)</f>
        <v>0</v>
      </c>
    </row>
    <row r="252" spans="2:65" s="1" customFormat="1" ht="22.5" customHeight="1">
      <c r="B252" s="140"/>
      <c r="C252" s="141" t="s">
        <v>528</v>
      </c>
      <c r="D252" s="141" t="s">
        <v>142</v>
      </c>
      <c r="E252" s="142" t="s">
        <v>529</v>
      </c>
      <c r="F252" s="220" t="s">
        <v>530</v>
      </c>
      <c r="G252" s="220"/>
      <c r="H252" s="220"/>
      <c r="I252" s="220"/>
      <c r="J252" s="143"/>
      <c r="K252" s="144"/>
      <c r="L252" s="221"/>
      <c r="M252" s="221"/>
      <c r="N252" s="221">
        <f>ROUND(L252*K252,0)</f>
        <v>0</v>
      </c>
      <c r="O252" s="221"/>
      <c r="P252" s="221"/>
      <c r="Q252" s="221"/>
      <c r="R252" s="145"/>
      <c r="T252" s="146" t="s">
        <v>5</v>
      </c>
      <c r="U252" s="43" t="s">
        <v>47</v>
      </c>
      <c r="V252" s="147">
        <v>0</v>
      </c>
      <c r="W252" s="147">
        <f>V252*K252</f>
        <v>0</v>
      </c>
      <c r="X252" s="147">
        <v>0</v>
      </c>
      <c r="Y252" s="147">
        <f>X252*K252</f>
        <v>0</v>
      </c>
      <c r="Z252" s="147">
        <v>0</v>
      </c>
      <c r="AA252" s="148">
        <f>Z252*K252</f>
        <v>0</v>
      </c>
      <c r="AR252" s="20" t="s">
        <v>531</v>
      </c>
      <c r="AT252" s="20" t="s">
        <v>142</v>
      </c>
      <c r="AU252" s="20" t="s">
        <v>11</v>
      </c>
      <c r="AY252" s="20" t="s">
        <v>141</v>
      </c>
      <c r="BE252" s="149">
        <f>IF(U252="základní",N252,0)</f>
        <v>0</v>
      </c>
      <c r="BF252" s="149">
        <f>IF(U252="snížená",N252,0)</f>
        <v>0</v>
      </c>
      <c r="BG252" s="149">
        <f>IF(U252="zákl. přenesená",N252,0)</f>
        <v>0</v>
      </c>
      <c r="BH252" s="149">
        <f>IF(U252="sníž. přenesená",N252,0)</f>
        <v>0</v>
      </c>
      <c r="BI252" s="149">
        <f>IF(U252="nulová",N252,0)</f>
        <v>0</v>
      </c>
      <c r="BJ252" s="20" t="s">
        <v>11</v>
      </c>
      <c r="BK252" s="149">
        <f>ROUND(L252*K252,0)</f>
        <v>0</v>
      </c>
      <c r="BL252" s="20" t="s">
        <v>531</v>
      </c>
      <c r="BM252" s="20" t="s">
        <v>532</v>
      </c>
    </row>
    <row r="253" spans="2:65" s="1" customFormat="1" ht="22.5" customHeight="1">
      <c r="B253" s="140"/>
      <c r="C253" s="141" t="s">
        <v>533</v>
      </c>
      <c r="D253" s="141" t="s">
        <v>142</v>
      </c>
      <c r="E253" s="142" t="s">
        <v>534</v>
      </c>
      <c r="F253" s="220" t="s">
        <v>535</v>
      </c>
      <c r="G253" s="220"/>
      <c r="H253" s="220"/>
      <c r="I253" s="220"/>
      <c r="J253" s="143"/>
      <c r="K253" s="144"/>
      <c r="L253" s="221"/>
      <c r="M253" s="221"/>
      <c r="N253" s="221">
        <f>ROUND(L253*K253,0)</f>
        <v>0</v>
      </c>
      <c r="O253" s="221"/>
      <c r="P253" s="221"/>
      <c r="Q253" s="221"/>
      <c r="R253" s="145"/>
      <c r="T253" s="146" t="s">
        <v>5</v>
      </c>
      <c r="U253" s="178" t="s">
        <v>47</v>
      </c>
      <c r="V253" s="179">
        <v>0</v>
      </c>
      <c r="W253" s="179">
        <f>V253*K253</f>
        <v>0</v>
      </c>
      <c r="X253" s="179">
        <v>0</v>
      </c>
      <c r="Y253" s="179">
        <f>X253*K253</f>
        <v>0</v>
      </c>
      <c r="Z253" s="179">
        <v>0</v>
      </c>
      <c r="AA253" s="180">
        <f>Z253*K253</f>
        <v>0</v>
      </c>
      <c r="AR253" s="20" t="s">
        <v>531</v>
      </c>
      <c r="AT253" s="20" t="s">
        <v>142</v>
      </c>
      <c r="AU253" s="20" t="s">
        <v>11</v>
      </c>
      <c r="AY253" s="20" t="s">
        <v>141</v>
      </c>
      <c r="BE253" s="149">
        <f>IF(U253="základní",N253,0)</f>
        <v>0</v>
      </c>
      <c r="BF253" s="149">
        <f>IF(U253="snížená",N253,0)</f>
        <v>0</v>
      </c>
      <c r="BG253" s="149">
        <f>IF(U253="zákl. přenesená",N253,0)</f>
        <v>0</v>
      </c>
      <c r="BH253" s="149">
        <f>IF(U253="sníž. přenesená",N253,0)</f>
        <v>0</v>
      </c>
      <c r="BI253" s="149">
        <f>IF(U253="nulová",N253,0)</f>
        <v>0</v>
      </c>
      <c r="BJ253" s="20" t="s">
        <v>11</v>
      </c>
      <c r="BK253" s="149">
        <f>ROUND(L253*K253,0)</f>
        <v>0</v>
      </c>
      <c r="BL253" s="20" t="s">
        <v>531</v>
      </c>
      <c r="BM253" s="20" t="s">
        <v>536</v>
      </c>
    </row>
    <row r="254" spans="2:65" s="1" customFormat="1" ht="6.95" customHeight="1">
      <c r="B254" s="58"/>
      <c r="C254" s="59"/>
      <c r="D254" s="59"/>
      <c r="E254" s="59"/>
      <c r="F254" s="59"/>
      <c r="G254" s="59"/>
      <c r="H254" s="59"/>
      <c r="I254" s="59"/>
      <c r="J254" s="59"/>
      <c r="K254" s="59"/>
      <c r="L254" s="59"/>
      <c r="M254" s="59"/>
      <c r="N254" s="59"/>
      <c r="O254" s="59"/>
      <c r="P254" s="59"/>
      <c r="Q254" s="59"/>
      <c r="R254" s="60"/>
    </row>
  </sheetData>
  <mergeCells count="373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L125:M125"/>
    <mergeCell ref="N125:Q125"/>
    <mergeCell ref="F126:I126"/>
    <mergeCell ref="F127:I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F137:I137"/>
    <mergeCell ref="L137:M137"/>
    <mergeCell ref="N137:Q137"/>
    <mergeCell ref="F138:I138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F143:I143"/>
    <mergeCell ref="F144:I144"/>
    <mergeCell ref="F145:I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F154:I154"/>
    <mergeCell ref="L154:M154"/>
    <mergeCell ref="N154:Q154"/>
    <mergeCell ref="F155:I155"/>
    <mergeCell ref="L155:M155"/>
    <mergeCell ref="N155:Q155"/>
    <mergeCell ref="F156:I156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F165:I165"/>
    <mergeCell ref="F166:I166"/>
    <mergeCell ref="L166:M166"/>
    <mergeCell ref="N166:Q166"/>
    <mergeCell ref="F167:I16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7:I177"/>
    <mergeCell ref="F178:I178"/>
    <mergeCell ref="L178:M178"/>
    <mergeCell ref="N178:Q178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85:I185"/>
    <mergeCell ref="L185:M185"/>
    <mergeCell ref="N185:Q185"/>
    <mergeCell ref="F186:I186"/>
    <mergeCell ref="F187:I187"/>
    <mergeCell ref="L187:M187"/>
    <mergeCell ref="N187:Q187"/>
    <mergeCell ref="F188:I188"/>
    <mergeCell ref="L188:M188"/>
    <mergeCell ref="N188:Q188"/>
    <mergeCell ref="F189:I189"/>
    <mergeCell ref="F190:I190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24:I224"/>
    <mergeCell ref="L224:M224"/>
    <mergeCell ref="N224:Q224"/>
    <mergeCell ref="F225:I225"/>
    <mergeCell ref="L225:M225"/>
    <mergeCell ref="N225:Q225"/>
    <mergeCell ref="F226:I226"/>
    <mergeCell ref="F227:I227"/>
    <mergeCell ref="L227:M227"/>
    <mergeCell ref="N227:Q227"/>
    <mergeCell ref="F228:I228"/>
    <mergeCell ref="L228:M228"/>
    <mergeCell ref="N228:Q228"/>
    <mergeCell ref="F230:I230"/>
    <mergeCell ref="L230:M230"/>
    <mergeCell ref="N230:Q230"/>
    <mergeCell ref="F231:I231"/>
    <mergeCell ref="F233:I233"/>
    <mergeCell ref="L233:M233"/>
    <mergeCell ref="N233:Q233"/>
    <mergeCell ref="F234:I234"/>
    <mergeCell ref="L234:M234"/>
    <mergeCell ref="N234:Q234"/>
    <mergeCell ref="F236:I236"/>
    <mergeCell ref="L236:M236"/>
    <mergeCell ref="N236:Q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42:I242"/>
    <mergeCell ref="L242:M242"/>
    <mergeCell ref="N242:Q242"/>
    <mergeCell ref="F243:I243"/>
    <mergeCell ref="L243:M243"/>
    <mergeCell ref="N243:Q243"/>
    <mergeCell ref="F249:I249"/>
    <mergeCell ref="L249:M249"/>
    <mergeCell ref="N249:Q249"/>
    <mergeCell ref="F250:I250"/>
    <mergeCell ref="L250:M250"/>
    <mergeCell ref="N250:Q250"/>
    <mergeCell ref="F244:I244"/>
    <mergeCell ref="L244:M244"/>
    <mergeCell ref="N244:Q244"/>
    <mergeCell ref="F246:I246"/>
    <mergeCell ref="L246:M246"/>
    <mergeCell ref="N246:Q246"/>
    <mergeCell ref="F247:I247"/>
    <mergeCell ref="L247:M247"/>
    <mergeCell ref="N247:Q247"/>
    <mergeCell ref="H1:K1"/>
    <mergeCell ref="S2:AC2"/>
    <mergeCell ref="F252:I252"/>
    <mergeCell ref="L252:M252"/>
    <mergeCell ref="N252:Q252"/>
    <mergeCell ref="F253:I253"/>
    <mergeCell ref="L253:M253"/>
    <mergeCell ref="N253:Q253"/>
    <mergeCell ref="N121:Q121"/>
    <mergeCell ref="N122:Q122"/>
    <mergeCell ref="N123:Q123"/>
    <mergeCell ref="N179:Q179"/>
    <mergeCell ref="N184:Q184"/>
    <mergeCell ref="N191:Q191"/>
    <mergeCell ref="N229:Q229"/>
    <mergeCell ref="N232:Q232"/>
    <mergeCell ref="N235:Q235"/>
    <mergeCell ref="N240:Q240"/>
    <mergeCell ref="N241:Q241"/>
    <mergeCell ref="N245:Q245"/>
    <mergeCell ref="N251:Q251"/>
    <mergeCell ref="F248:I248"/>
    <mergeCell ref="L248:M248"/>
    <mergeCell ref="N248:Q248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28"/>
  <sheetViews>
    <sheetView showGridLines="0" workbookViewId="0">
      <pane ySplit="1" topLeftCell="A2" activePane="bottomLeft" state="frozen"/>
      <selection pane="bottomLeft" activeCell="H10" sqref="H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4"/>
      <c r="B1" s="14"/>
      <c r="C1" s="14"/>
      <c r="D1" s="15" t="s">
        <v>1</v>
      </c>
      <c r="E1" s="14"/>
      <c r="F1" s="16" t="s">
        <v>98</v>
      </c>
      <c r="G1" s="16"/>
      <c r="H1" s="219" t="s">
        <v>99</v>
      </c>
      <c r="I1" s="219"/>
      <c r="J1" s="219"/>
      <c r="K1" s="219"/>
      <c r="L1" s="16" t="s">
        <v>100</v>
      </c>
      <c r="M1" s="14"/>
      <c r="N1" s="14"/>
      <c r="O1" s="15" t="s">
        <v>101</v>
      </c>
      <c r="P1" s="14"/>
      <c r="Q1" s="14"/>
      <c r="R1" s="14"/>
      <c r="S1" s="16" t="s">
        <v>102</v>
      </c>
      <c r="T1" s="16"/>
      <c r="U1" s="104"/>
      <c r="V1" s="10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spans="1:66" ht="36.950000000000003" customHeight="1">
      <c r="C2" s="214" t="s">
        <v>7</v>
      </c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  <c r="O2" s="215"/>
      <c r="P2" s="215"/>
      <c r="Q2" s="215"/>
      <c r="S2" s="182" t="s">
        <v>8</v>
      </c>
      <c r="T2" s="183"/>
      <c r="U2" s="183"/>
      <c r="V2" s="183"/>
      <c r="W2" s="183"/>
      <c r="X2" s="183"/>
      <c r="Y2" s="183"/>
      <c r="Z2" s="183"/>
      <c r="AA2" s="183"/>
      <c r="AB2" s="183"/>
      <c r="AC2" s="183"/>
      <c r="AT2" s="20" t="s">
        <v>93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103</v>
      </c>
    </row>
    <row r="4" spans="1:66" ht="36.950000000000003" customHeight="1">
      <c r="B4" s="24"/>
      <c r="C4" s="203" t="s">
        <v>104</v>
      </c>
      <c r="D4" s="204"/>
      <c r="E4" s="204"/>
      <c r="F4" s="204"/>
      <c r="G4" s="204"/>
      <c r="H4" s="204"/>
      <c r="I4" s="204"/>
      <c r="J4" s="204"/>
      <c r="K4" s="204"/>
      <c r="L4" s="204"/>
      <c r="M4" s="204"/>
      <c r="N4" s="204"/>
      <c r="O4" s="204"/>
      <c r="P4" s="204"/>
      <c r="Q4" s="204"/>
      <c r="R4" s="25"/>
      <c r="T4" s="26" t="s">
        <v>14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18</v>
      </c>
      <c r="E6" s="27"/>
      <c r="F6" s="255" t="str">
        <f>'Rekapitulace stavby'!K6</f>
        <v>Vodovod Třinec-Tyra stáje-1.část</v>
      </c>
      <c r="G6" s="256"/>
      <c r="H6" s="256"/>
      <c r="I6" s="256"/>
      <c r="J6" s="256"/>
      <c r="K6" s="256"/>
      <c r="L6" s="256"/>
      <c r="M6" s="256"/>
      <c r="N6" s="256"/>
      <c r="O6" s="256"/>
      <c r="P6" s="256"/>
      <c r="Q6" s="27"/>
      <c r="R6" s="25"/>
    </row>
    <row r="7" spans="1:66" s="1" customFormat="1" ht="32.85" customHeight="1">
      <c r="B7" s="34"/>
      <c r="C7" s="35"/>
      <c r="D7" s="30" t="s">
        <v>105</v>
      </c>
      <c r="E7" s="35"/>
      <c r="F7" s="217" t="s">
        <v>537</v>
      </c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35"/>
      <c r="R7" s="36"/>
    </row>
    <row r="8" spans="1:66" s="1" customFormat="1" ht="14.45" customHeight="1">
      <c r="B8" s="34"/>
      <c r="C8" s="35"/>
      <c r="D8" s="31" t="s">
        <v>21</v>
      </c>
      <c r="E8" s="35"/>
      <c r="F8" s="29" t="s">
        <v>5</v>
      </c>
      <c r="G8" s="35"/>
      <c r="H8" s="35"/>
      <c r="I8" s="35"/>
      <c r="J8" s="35"/>
      <c r="K8" s="35"/>
      <c r="L8" s="35"/>
      <c r="M8" s="31" t="s">
        <v>22</v>
      </c>
      <c r="N8" s="35"/>
      <c r="O8" s="29" t="s">
        <v>5</v>
      </c>
      <c r="P8" s="35"/>
      <c r="Q8" s="35"/>
      <c r="R8" s="36"/>
    </row>
    <row r="9" spans="1:66" s="1" customFormat="1" ht="14.45" customHeight="1">
      <c r="B9" s="34"/>
      <c r="C9" s="35"/>
      <c r="D9" s="31" t="s">
        <v>23</v>
      </c>
      <c r="E9" s="35"/>
      <c r="F9" s="29" t="s">
        <v>24</v>
      </c>
      <c r="G9" s="35"/>
      <c r="H9" s="35"/>
      <c r="I9" s="35"/>
      <c r="J9" s="35"/>
      <c r="K9" s="35"/>
      <c r="L9" s="35"/>
      <c r="M9" s="31" t="s">
        <v>25</v>
      </c>
      <c r="N9" s="35"/>
      <c r="O9" s="257" t="str">
        <f>'Rekapitulace stavby'!AN8</f>
        <v>8. 8. 2017</v>
      </c>
      <c r="P9" s="257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31" t="s">
        <v>29</v>
      </c>
      <c r="E11" s="35"/>
      <c r="F11" s="35"/>
      <c r="G11" s="35"/>
      <c r="H11" s="35"/>
      <c r="I11" s="35"/>
      <c r="J11" s="35"/>
      <c r="K11" s="35"/>
      <c r="L11" s="35"/>
      <c r="M11" s="31" t="s">
        <v>30</v>
      </c>
      <c r="N11" s="35"/>
      <c r="O11" s="216" t="s">
        <v>5</v>
      </c>
      <c r="P11" s="216"/>
      <c r="Q11" s="35"/>
      <c r="R11" s="36"/>
    </row>
    <row r="12" spans="1:66" s="1" customFormat="1" ht="18" customHeight="1">
      <c r="B12" s="34"/>
      <c r="C12" s="35"/>
      <c r="D12" s="35"/>
      <c r="E12" s="29" t="s">
        <v>31</v>
      </c>
      <c r="F12" s="35"/>
      <c r="G12" s="35"/>
      <c r="H12" s="35"/>
      <c r="I12" s="35"/>
      <c r="J12" s="35"/>
      <c r="K12" s="35"/>
      <c r="L12" s="35"/>
      <c r="M12" s="31" t="s">
        <v>32</v>
      </c>
      <c r="N12" s="35"/>
      <c r="O12" s="216" t="s">
        <v>5</v>
      </c>
      <c r="P12" s="216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31" t="s">
        <v>33</v>
      </c>
      <c r="E14" s="35"/>
      <c r="F14" s="35"/>
      <c r="G14" s="35"/>
      <c r="H14" s="35"/>
      <c r="I14" s="35"/>
      <c r="J14" s="35"/>
      <c r="K14" s="35"/>
      <c r="L14" s="35"/>
      <c r="M14" s="31" t="s">
        <v>30</v>
      </c>
      <c r="N14" s="35"/>
      <c r="O14" s="216" t="str">
        <f>IF('Rekapitulace stavby'!AN13="","",'Rekapitulace stavby'!AN13)</f>
        <v/>
      </c>
      <c r="P14" s="216"/>
      <c r="Q14" s="35"/>
      <c r="R14" s="36"/>
    </row>
    <row r="15" spans="1:66" s="1" customFormat="1" ht="18" customHeight="1">
      <c r="B15" s="34"/>
      <c r="C15" s="35"/>
      <c r="D15" s="35"/>
      <c r="E15" s="29" t="str">
        <f>IF('Rekapitulace stavby'!E14="","",'Rekapitulace stavby'!E14)</f>
        <v xml:space="preserve"> </v>
      </c>
      <c r="F15" s="35"/>
      <c r="G15" s="35"/>
      <c r="H15" s="35"/>
      <c r="I15" s="35"/>
      <c r="J15" s="35"/>
      <c r="K15" s="35"/>
      <c r="L15" s="35"/>
      <c r="M15" s="31" t="s">
        <v>32</v>
      </c>
      <c r="N15" s="35"/>
      <c r="O15" s="216" t="str">
        <f>IF('Rekapitulace stavby'!AN14="","",'Rekapitulace stavby'!AN14)</f>
        <v/>
      </c>
      <c r="P15" s="216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31" t="s">
        <v>35</v>
      </c>
      <c r="E17" s="35"/>
      <c r="F17" s="35"/>
      <c r="G17" s="35"/>
      <c r="H17" s="35"/>
      <c r="I17" s="35"/>
      <c r="J17" s="35"/>
      <c r="K17" s="35"/>
      <c r="L17" s="35"/>
      <c r="M17" s="31" t="s">
        <v>30</v>
      </c>
      <c r="N17" s="35"/>
      <c r="O17" s="216" t="s">
        <v>36</v>
      </c>
      <c r="P17" s="216"/>
      <c r="Q17" s="35"/>
      <c r="R17" s="36"/>
    </row>
    <row r="18" spans="2:18" s="1" customFormat="1" ht="18" customHeight="1">
      <c r="B18" s="34"/>
      <c r="C18" s="35"/>
      <c r="D18" s="35"/>
      <c r="E18" s="29" t="s">
        <v>37</v>
      </c>
      <c r="F18" s="35"/>
      <c r="G18" s="35"/>
      <c r="H18" s="35"/>
      <c r="I18" s="35"/>
      <c r="J18" s="35"/>
      <c r="K18" s="35"/>
      <c r="L18" s="35"/>
      <c r="M18" s="31" t="s">
        <v>32</v>
      </c>
      <c r="N18" s="35"/>
      <c r="O18" s="216" t="s">
        <v>38</v>
      </c>
      <c r="P18" s="216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31" t="s">
        <v>40</v>
      </c>
      <c r="E20" s="35"/>
      <c r="F20" s="35"/>
      <c r="G20" s="35"/>
      <c r="H20" s="35"/>
      <c r="I20" s="35"/>
      <c r="J20" s="35"/>
      <c r="K20" s="35"/>
      <c r="L20" s="35"/>
      <c r="M20" s="31" t="s">
        <v>30</v>
      </c>
      <c r="N20" s="35"/>
      <c r="O20" s="216" t="s">
        <v>5</v>
      </c>
      <c r="P20" s="216"/>
      <c r="Q20" s="35"/>
      <c r="R20" s="36"/>
    </row>
    <row r="21" spans="2:18" s="1" customFormat="1" ht="18" customHeight="1">
      <c r="B21" s="34"/>
      <c r="C21" s="35"/>
      <c r="D21" s="35"/>
      <c r="E21" s="29" t="s">
        <v>41</v>
      </c>
      <c r="F21" s="35"/>
      <c r="G21" s="35"/>
      <c r="H21" s="35"/>
      <c r="I21" s="35"/>
      <c r="J21" s="35"/>
      <c r="K21" s="35"/>
      <c r="L21" s="35"/>
      <c r="M21" s="31" t="s">
        <v>32</v>
      </c>
      <c r="N21" s="35"/>
      <c r="O21" s="216" t="s">
        <v>5</v>
      </c>
      <c r="P21" s="216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31" t="s">
        <v>42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218" t="s">
        <v>5</v>
      </c>
      <c r="F24" s="218"/>
      <c r="G24" s="218"/>
      <c r="H24" s="218"/>
      <c r="I24" s="218"/>
      <c r="J24" s="218"/>
      <c r="K24" s="218"/>
      <c r="L24" s="218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05" t="s">
        <v>107</v>
      </c>
      <c r="E27" s="35"/>
      <c r="F27" s="35"/>
      <c r="G27" s="35"/>
      <c r="H27" s="35"/>
      <c r="I27" s="35"/>
      <c r="J27" s="35"/>
      <c r="K27" s="35"/>
      <c r="L27" s="35"/>
      <c r="M27" s="210">
        <f>N88</f>
        <v>0</v>
      </c>
      <c r="N27" s="210"/>
      <c r="O27" s="210"/>
      <c r="P27" s="210"/>
      <c r="Q27" s="35"/>
      <c r="R27" s="36"/>
    </row>
    <row r="28" spans="2:18" s="1" customFormat="1" ht="14.45" customHeight="1">
      <c r="B28" s="34"/>
      <c r="C28" s="35"/>
      <c r="D28" s="33" t="s">
        <v>108</v>
      </c>
      <c r="E28" s="35"/>
      <c r="F28" s="35"/>
      <c r="G28" s="35"/>
      <c r="H28" s="35"/>
      <c r="I28" s="35"/>
      <c r="J28" s="35"/>
      <c r="K28" s="35"/>
      <c r="L28" s="35"/>
      <c r="M28" s="210">
        <f>N103</f>
        <v>0</v>
      </c>
      <c r="N28" s="210"/>
      <c r="O28" s="210"/>
      <c r="P28" s="210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06" t="s">
        <v>45</v>
      </c>
      <c r="E30" s="35"/>
      <c r="F30" s="35"/>
      <c r="G30" s="35"/>
      <c r="H30" s="35"/>
      <c r="I30" s="35"/>
      <c r="J30" s="35"/>
      <c r="K30" s="35"/>
      <c r="L30" s="35"/>
      <c r="M30" s="263">
        <f>ROUND(M27+M28,0)</f>
        <v>0</v>
      </c>
      <c r="N30" s="254"/>
      <c r="O30" s="254"/>
      <c r="P30" s="254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46</v>
      </c>
      <c r="E32" s="41" t="s">
        <v>47</v>
      </c>
      <c r="F32" s="42">
        <v>0.21</v>
      </c>
      <c r="G32" s="107" t="s">
        <v>48</v>
      </c>
      <c r="H32" s="260">
        <f>ROUND((SUM(BE103:BE104)+SUM(BE122:BE227)), 0)</f>
        <v>0</v>
      </c>
      <c r="I32" s="254"/>
      <c r="J32" s="254"/>
      <c r="K32" s="35"/>
      <c r="L32" s="35"/>
      <c r="M32" s="260">
        <f>ROUND(ROUND((SUM(BE103:BE104)+SUM(BE122:BE227)), 0)*F32, 0)</f>
        <v>0</v>
      </c>
      <c r="N32" s="254"/>
      <c r="O32" s="254"/>
      <c r="P32" s="254"/>
      <c r="Q32" s="35"/>
      <c r="R32" s="36"/>
    </row>
    <row r="33" spans="2:18" s="1" customFormat="1" ht="14.45" customHeight="1">
      <c r="B33" s="34"/>
      <c r="C33" s="35"/>
      <c r="D33" s="35"/>
      <c r="E33" s="41" t="s">
        <v>49</v>
      </c>
      <c r="F33" s="42">
        <v>0.15</v>
      </c>
      <c r="G33" s="107" t="s">
        <v>48</v>
      </c>
      <c r="H33" s="260">
        <f>ROUND((SUM(BF103:BF104)+SUM(BF122:BF227)), 0)</f>
        <v>0</v>
      </c>
      <c r="I33" s="254"/>
      <c r="J33" s="254"/>
      <c r="K33" s="35"/>
      <c r="L33" s="35"/>
      <c r="M33" s="260">
        <f>ROUND(ROUND((SUM(BF103:BF104)+SUM(BF122:BF227)), 0)*F33, 0)</f>
        <v>0</v>
      </c>
      <c r="N33" s="254"/>
      <c r="O33" s="254"/>
      <c r="P33" s="254"/>
      <c r="Q33" s="35"/>
      <c r="R33" s="36"/>
    </row>
    <row r="34" spans="2:18" s="1" customFormat="1" ht="14.45" hidden="1" customHeight="1">
      <c r="B34" s="34"/>
      <c r="C34" s="35"/>
      <c r="D34" s="35"/>
      <c r="E34" s="41" t="s">
        <v>50</v>
      </c>
      <c r="F34" s="42">
        <v>0.21</v>
      </c>
      <c r="G34" s="107" t="s">
        <v>48</v>
      </c>
      <c r="H34" s="260">
        <f>ROUND((SUM(BG103:BG104)+SUM(BG122:BG227)), 0)</f>
        <v>0</v>
      </c>
      <c r="I34" s="254"/>
      <c r="J34" s="254"/>
      <c r="K34" s="35"/>
      <c r="L34" s="35"/>
      <c r="M34" s="260">
        <v>0</v>
      </c>
      <c r="N34" s="254"/>
      <c r="O34" s="254"/>
      <c r="P34" s="254"/>
      <c r="Q34" s="35"/>
      <c r="R34" s="36"/>
    </row>
    <row r="35" spans="2:18" s="1" customFormat="1" ht="14.45" hidden="1" customHeight="1">
      <c r="B35" s="34"/>
      <c r="C35" s="35"/>
      <c r="D35" s="35"/>
      <c r="E35" s="41" t="s">
        <v>51</v>
      </c>
      <c r="F35" s="42">
        <v>0.15</v>
      </c>
      <c r="G35" s="107" t="s">
        <v>48</v>
      </c>
      <c r="H35" s="260">
        <f>ROUND((SUM(BH103:BH104)+SUM(BH122:BH227)), 0)</f>
        <v>0</v>
      </c>
      <c r="I35" s="254"/>
      <c r="J35" s="254"/>
      <c r="K35" s="35"/>
      <c r="L35" s="35"/>
      <c r="M35" s="260">
        <v>0</v>
      </c>
      <c r="N35" s="254"/>
      <c r="O35" s="254"/>
      <c r="P35" s="254"/>
      <c r="Q35" s="35"/>
      <c r="R35" s="36"/>
    </row>
    <row r="36" spans="2:18" s="1" customFormat="1" ht="14.45" hidden="1" customHeight="1">
      <c r="B36" s="34"/>
      <c r="C36" s="35"/>
      <c r="D36" s="35"/>
      <c r="E36" s="41" t="s">
        <v>52</v>
      </c>
      <c r="F36" s="42">
        <v>0</v>
      </c>
      <c r="G36" s="107" t="s">
        <v>48</v>
      </c>
      <c r="H36" s="260">
        <f>ROUND((SUM(BI103:BI104)+SUM(BI122:BI227)), 0)</f>
        <v>0</v>
      </c>
      <c r="I36" s="254"/>
      <c r="J36" s="254"/>
      <c r="K36" s="35"/>
      <c r="L36" s="35"/>
      <c r="M36" s="260">
        <v>0</v>
      </c>
      <c r="N36" s="254"/>
      <c r="O36" s="254"/>
      <c r="P36" s="254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03"/>
      <c r="D38" s="108" t="s">
        <v>53</v>
      </c>
      <c r="E38" s="74"/>
      <c r="F38" s="74"/>
      <c r="G38" s="109" t="s">
        <v>54</v>
      </c>
      <c r="H38" s="110" t="s">
        <v>55</v>
      </c>
      <c r="I38" s="74"/>
      <c r="J38" s="74"/>
      <c r="K38" s="74"/>
      <c r="L38" s="261">
        <f>SUM(M30:M36)</f>
        <v>0</v>
      </c>
      <c r="M38" s="261"/>
      <c r="N38" s="261"/>
      <c r="O38" s="261"/>
      <c r="P38" s="262"/>
      <c r="Q38" s="10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 ht="15">
      <c r="B50" s="34"/>
      <c r="C50" s="35"/>
      <c r="D50" s="49" t="s">
        <v>56</v>
      </c>
      <c r="E50" s="50"/>
      <c r="F50" s="50"/>
      <c r="G50" s="50"/>
      <c r="H50" s="51"/>
      <c r="I50" s="35"/>
      <c r="J50" s="49" t="s">
        <v>57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4"/>
      <c r="C51" s="27"/>
      <c r="D51" s="52"/>
      <c r="E51" s="27"/>
      <c r="F51" s="27"/>
      <c r="G51" s="27"/>
      <c r="H51" s="53"/>
      <c r="I51" s="27"/>
      <c r="J51" s="52"/>
      <c r="K51" s="27"/>
      <c r="L51" s="27"/>
      <c r="M51" s="27"/>
      <c r="N51" s="27"/>
      <c r="O51" s="27"/>
      <c r="P51" s="53"/>
      <c r="Q51" s="27"/>
      <c r="R51" s="25"/>
    </row>
    <row r="52" spans="2:18">
      <c r="B52" s="24"/>
      <c r="C52" s="27"/>
      <c r="D52" s="52"/>
      <c r="E52" s="27"/>
      <c r="F52" s="27"/>
      <c r="G52" s="27"/>
      <c r="H52" s="53"/>
      <c r="I52" s="27"/>
      <c r="J52" s="52"/>
      <c r="K52" s="27"/>
      <c r="L52" s="27"/>
      <c r="M52" s="27"/>
      <c r="N52" s="27"/>
      <c r="O52" s="27"/>
      <c r="P52" s="53"/>
      <c r="Q52" s="27"/>
      <c r="R52" s="25"/>
    </row>
    <row r="53" spans="2:18">
      <c r="B53" s="24"/>
      <c r="C53" s="27"/>
      <c r="D53" s="52"/>
      <c r="E53" s="27"/>
      <c r="F53" s="27"/>
      <c r="G53" s="27"/>
      <c r="H53" s="53"/>
      <c r="I53" s="27"/>
      <c r="J53" s="52"/>
      <c r="K53" s="27"/>
      <c r="L53" s="27"/>
      <c r="M53" s="27"/>
      <c r="N53" s="27"/>
      <c r="O53" s="27"/>
      <c r="P53" s="53"/>
      <c r="Q53" s="27"/>
      <c r="R53" s="25"/>
    </row>
    <row r="54" spans="2:18">
      <c r="B54" s="24"/>
      <c r="C54" s="27"/>
      <c r="D54" s="52"/>
      <c r="E54" s="27"/>
      <c r="F54" s="27"/>
      <c r="G54" s="27"/>
      <c r="H54" s="53"/>
      <c r="I54" s="27"/>
      <c r="J54" s="52"/>
      <c r="K54" s="27"/>
      <c r="L54" s="27"/>
      <c r="M54" s="27"/>
      <c r="N54" s="27"/>
      <c r="O54" s="27"/>
      <c r="P54" s="53"/>
      <c r="Q54" s="27"/>
      <c r="R54" s="25"/>
    </row>
    <row r="55" spans="2:18">
      <c r="B55" s="24"/>
      <c r="C55" s="27"/>
      <c r="D55" s="52"/>
      <c r="E55" s="27"/>
      <c r="F55" s="27"/>
      <c r="G55" s="27"/>
      <c r="H55" s="53"/>
      <c r="I55" s="27"/>
      <c r="J55" s="52"/>
      <c r="K55" s="27"/>
      <c r="L55" s="27"/>
      <c r="M55" s="27"/>
      <c r="N55" s="27"/>
      <c r="O55" s="27"/>
      <c r="P55" s="53"/>
      <c r="Q55" s="27"/>
      <c r="R55" s="25"/>
    </row>
    <row r="56" spans="2:18">
      <c r="B56" s="24"/>
      <c r="C56" s="27"/>
      <c r="D56" s="52"/>
      <c r="E56" s="27"/>
      <c r="F56" s="27"/>
      <c r="G56" s="27"/>
      <c r="H56" s="53"/>
      <c r="I56" s="27"/>
      <c r="J56" s="52"/>
      <c r="K56" s="27"/>
      <c r="L56" s="27"/>
      <c r="M56" s="27"/>
      <c r="N56" s="27"/>
      <c r="O56" s="27"/>
      <c r="P56" s="53"/>
      <c r="Q56" s="27"/>
      <c r="R56" s="25"/>
    </row>
    <row r="57" spans="2:18">
      <c r="B57" s="24"/>
      <c r="C57" s="27"/>
      <c r="D57" s="52"/>
      <c r="E57" s="27"/>
      <c r="F57" s="27"/>
      <c r="G57" s="27"/>
      <c r="H57" s="53"/>
      <c r="I57" s="27"/>
      <c r="J57" s="52"/>
      <c r="K57" s="27"/>
      <c r="L57" s="27"/>
      <c r="M57" s="27"/>
      <c r="N57" s="27"/>
      <c r="O57" s="27"/>
      <c r="P57" s="53"/>
      <c r="Q57" s="27"/>
      <c r="R57" s="25"/>
    </row>
    <row r="58" spans="2:18">
      <c r="B58" s="24"/>
      <c r="C58" s="27"/>
      <c r="D58" s="52"/>
      <c r="E58" s="27"/>
      <c r="F58" s="27"/>
      <c r="G58" s="27"/>
      <c r="H58" s="53"/>
      <c r="I58" s="27"/>
      <c r="J58" s="52"/>
      <c r="K58" s="27"/>
      <c r="L58" s="27"/>
      <c r="M58" s="27"/>
      <c r="N58" s="27"/>
      <c r="O58" s="27"/>
      <c r="P58" s="53"/>
      <c r="Q58" s="27"/>
      <c r="R58" s="25"/>
    </row>
    <row r="59" spans="2:18" s="1" customFormat="1" ht="15">
      <c r="B59" s="34"/>
      <c r="C59" s="35"/>
      <c r="D59" s="54" t="s">
        <v>58</v>
      </c>
      <c r="E59" s="55"/>
      <c r="F59" s="55"/>
      <c r="G59" s="56" t="s">
        <v>59</v>
      </c>
      <c r="H59" s="57"/>
      <c r="I59" s="35"/>
      <c r="J59" s="54" t="s">
        <v>58</v>
      </c>
      <c r="K59" s="55"/>
      <c r="L59" s="55"/>
      <c r="M59" s="55"/>
      <c r="N59" s="56" t="s">
        <v>59</v>
      </c>
      <c r="O59" s="55"/>
      <c r="P59" s="57"/>
      <c r="Q59" s="35"/>
      <c r="R59" s="36"/>
    </row>
    <row r="60" spans="2:18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 ht="15">
      <c r="B61" s="34"/>
      <c r="C61" s="35"/>
      <c r="D61" s="49" t="s">
        <v>60</v>
      </c>
      <c r="E61" s="50"/>
      <c r="F61" s="50"/>
      <c r="G61" s="50"/>
      <c r="H61" s="51"/>
      <c r="I61" s="35"/>
      <c r="J61" s="49" t="s">
        <v>61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4"/>
      <c r="C62" s="27"/>
      <c r="D62" s="52"/>
      <c r="E62" s="27"/>
      <c r="F62" s="27"/>
      <c r="G62" s="27"/>
      <c r="H62" s="53"/>
      <c r="I62" s="27"/>
      <c r="J62" s="52"/>
      <c r="K62" s="27"/>
      <c r="L62" s="27"/>
      <c r="M62" s="27"/>
      <c r="N62" s="27"/>
      <c r="O62" s="27"/>
      <c r="P62" s="53"/>
      <c r="Q62" s="27"/>
      <c r="R62" s="25"/>
    </row>
    <row r="63" spans="2:18">
      <c r="B63" s="24"/>
      <c r="C63" s="27"/>
      <c r="D63" s="52"/>
      <c r="E63" s="27"/>
      <c r="F63" s="27"/>
      <c r="G63" s="27"/>
      <c r="H63" s="53"/>
      <c r="I63" s="27"/>
      <c r="J63" s="52"/>
      <c r="K63" s="27"/>
      <c r="L63" s="27"/>
      <c r="M63" s="27"/>
      <c r="N63" s="27"/>
      <c r="O63" s="27"/>
      <c r="P63" s="53"/>
      <c r="Q63" s="27"/>
      <c r="R63" s="25"/>
    </row>
    <row r="64" spans="2:18">
      <c r="B64" s="24"/>
      <c r="C64" s="27"/>
      <c r="D64" s="52"/>
      <c r="E64" s="27"/>
      <c r="F64" s="27"/>
      <c r="G64" s="27"/>
      <c r="H64" s="53"/>
      <c r="I64" s="27"/>
      <c r="J64" s="52"/>
      <c r="K64" s="27"/>
      <c r="L64" s="27"/>
      <c r="M64" s="27"/>
      <c r="N64" s="27"/>
      <c r="O64" s="27"/>
      <c r="P64" s="53"/>
      <c r="Q64" s="27"/>
      <c r="R64" s="25"/>
    </row>
    <row r="65" spans="2:18">
      <c r="B65" s="24"/>
      <c r="C65" s="27"/>
      <c r="D65" s="52"/>
      <c r="E65" s="27"/>
      <c r="F65" s="27"/>
      <c r="G65" s="27"/>
      <c r="H65" s="53"/>
      <c r="I65" s="27"/>
      <c r="J65" s="52"/>
      <c r="K65" s="27"/>
      <c r="L65" s="27"/>
      <c r="M65" s="27"/>
      <c r="N65" s="27"/>
      <c r="O65" s="27"/>
      <c r="P65" s="53"/>
      <c r="Q65" s="27"/>
      <c r="R65" s="25"/>
    </row>
    <row r="66" spans="2:18">
      <c r="B66" s="24"/>
      <c r="C66" s="27"/>
      <c r="D66" s="52"/>
      <c r="E66" s="27"/>
      <c r="F66" s="27"/>
      <c r="G66" s="27"/>
      <c r="H66" s="53"/>
      <c r="I66" s="27"/>
      <c r="J66" s="52"/>
      <c r="K66" s="27"/>
      <c r="L66" s="27"/>
      <c r="M66" s="27"/>
      <c r="N66" s="27"/>
      <c r="O66" s="27"/>
      <c r="P66" s="53"/>
      <c r="Q66" s="27"/>
      <c r="R66" s="25"/>
    </row>
    <row r="67" spans="2:18">
      <c r="B67" s="24"/>
      <c r="C67" s="27"/>
      <c r="D67" s="52"/>
      <c r="E67" s="27"/>
      <c r="F67" s="27"/>
      <c r="G67" s="27"/>
      <c r="H67" s="53"/>
      <c r="I67" s="27"/>
      <c r="J67" s="52"/>
      <c r="K67" s="27"/>
      <c r="L67" s="27"/>
      <c r="M67" s="27"/>
      <c r="N67" s="27"/>
      <c r="O67" s="27"/>
      <c r="P67" s="53"/>
      <c r="Q67" s="27"/>
      <c r="R67" s="25"/>
    </row>
    <row r="68" spans="2:18">
      <c r="B68" s="24"/>
      <c r="C68" s="27"/>
      <c r="D68" s="52"/>
      <c r="E68" s="27"/>
      <c r="F68" s="27"/>
      <c r="G68" s="27"/>
      <c r="H68" s="53"/>
      <c r="I68" s="27"/>
      <c r="J68" s="52"/>
      <c r="K68" s="27"/>
      <c r="L68" s="27"/>
      <c r="M68" s="27"/>
      <c r="N68" s="27"/>
      <c r="O68" s="27"/>
      <c r="P68" s="53"/>
      <c r="Q68" s="27"/>
      <c r="R68" s="25"/>
    </row>
    <row r="69" spans="2:18">
      <c r="B69" s="24"/>
      <c r="C69" s="27"/>
      <c r="D69" s="52"/>
      <c r="E69" s="27"/>
      <c r="F69" s="27"/>
      <c r="G69" s="27"/>
      <c r="H69" s="53"/>
      <c r="I69" s="27"/>
      <c r="J69" s="52"/>
      <c r="K69" s="27"/>
      <c r="L69" s="27"/>
      <c r="M69" s="27"/>
      <c r="N69" s="27"/>
      <c r="O69" s="27"/>
      <c r="P69" s="53"/>
      <c r="Q69" s="27"/>
      <c r="R69" s="25"/>
    </row>
    <row r="70" spans="2:18" s="1" customFormat="1" ht="15">
      <c r="B70" s="34"/>
      <c r="C70" s="35"/>
      <c r="D70" s="54" t="s">
        <v>58</v>
      </c>
      <c r="E70" s="55"/>
      <c r="F70" s="55"/>
      <c r="G70" s="56" t="s">
        <v>59</v>
      </c>
      <c r="H70" s="57"/>
      <c r="I70" s="35"/>
      <c r="J70" s="54" t="s">
        <v>58</v>
      </c>
      <c r="K70" s="55"/>
      <c r="L70" s="55"/>
      <c r="M70" s="55"/>
      <c r="N70" s="56" t="s">
        <v>59</v>
      </c>
      <c r="O70" s="55"/>
      <c r="P70" s="57"/>
      <c r="Q70" s="35"/>
      <c r="R70" s="36"/>
    </row>
    <row r="71" spans="2:18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18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3"/>
    </row>
    <row r="76" spans="2:18" s="1" customFormat="1" ht="36.950000000000003" customHeight="1">
      <c r="B76" s="34"/>
      <c r="C76" s="203" t="s">
        <v>109</v>
      </c>
      <c r="D76" s="204"/>
      <c r="E76" s="204"/>
      <c r="F76" s="204"/>
      <c r="G76" s="204"/>
      <c r="H76" s="204"/>
      <c r="I76" s="204"/>
      <c r="J76" s="204"/>
      <c r="K76" s="204"/>
      <c r="L76" s="204"/>
      <c r="M76" s="204"/>
      <c r="N76" s="204"/>
      <c r="O76" s="204"/>
      <c r="P76" s="204"/>
      <c r="Q76" s="204"/>
      <c r="R76" s="36"/>
    </row>
    <row r="77" spans="2:18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</row>
    <row r="78" spans="2:18" s="1" customFormat="1" ht="30" customHeight="1">
      <c r="B78" s="34"/>
      <c r="C78" s="31" t="s">
        <v>18</v>
      </c>
      <c r="D78" s="35"/>
      <c r="E78" s="35"/>
      <c r="F78" s="255" t="str">
        <f>F6</f>
        <v>Vodovod Třinec-Tyra stáje-1.část</v>
      </c>
      <c r="G78" s="256"/>
      <c r="H78" s="256"/>
      <c r="I78" s="256"/>
      <c r="J78" s="256"/>
      <c r="K78" s="256"/>
      <c r="L78" s="256"/>
      <c r="M78" s="256"/>
      <c r="N78" s="256"/>
      <c r="O78" s="256"/>
      <c r="P78" s="256"/>
      <c r="Q78" s="35"/>
      <c r="R78" s="36"/>
    </row>
    <row r="79" spans="2:18" s="1" customFormat="1" ht="36.950000000000003" customHeight="1">
      <c r="B79" s="34"/>
      <c r="C79" s="68" t="s">
        <v>105</v>
      </c>
      <c r="D79" s="35"/>
      <c r="E79" s="35"/>
      <c r="F79" s="205" t="str">
        <f>F7</f>
        <v>SO 02 - Vodovodní přípojka</v>
      </c>
      <c r="G79" s="254"/>
      <c r="H79" s="254"/>
      <c r="I79" s="254"/>
      <c r="J79" s="254"/>
      <c r="K79" s="254"/>
      <c r="L79" s="254"/>
      <c r="M79" s="254"/>
      <c r="N79" s="254"/>
      <c r="O79" s="254"/>
      <c r="P79" s="254"/>
      <c r="Q79" s="35"/>
      <c r="R79" s="36"/>
    </row>
    <row r="80" spans="2:18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</row>
    <row r="81" spans="2:47" s="1" customFormat="1" ht="18" customHeight="1">
      <c r="B81" s="34"/>
      <c r="C81" s="31" t="s">
        <v>23</v>
      </c>
      <c r="D81" s="35"/>
      <c r="E81" s="35"/>
      <c r="F81" s="29" t="str">
        <f>F9</f>
        <v>Město Třinec, část Tyra</v>
      </c>
      <c r="G81" s="35"/>
      <c r="H81" s="35"/>
      <c r="I81" s="35"/>
      <c r="J81" s="35"/>
      <c r="K81" s="31" t="s">
        <v>25</v>
      </c>
      <c r="L81" s="35"/>
      <c r="M81" s="257" t="str">
        <f>IF(O9="","",O9)</f>
        <v>8. 8. 2017</v>
      </c>
      <c r="N81" s="257"/>
      <c r="O81" s="257"/>
      <c r="P81" s="257"/>
      <c r="Q81" s="35"/>
      <c r="R81" s="36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</row>
    <row r="83" spans="2:47" s="1" customFormat="1" ht="15">
      <c r="B83" s="34"/>
      <c r="C83" s="31" t="s">
        <v>29</v>
      </c>
      <c r="D83" s="35"/>
      <c r="E83" s="35"/>
      <c r="F83" s="29" t="str">
        <f>E12</f>
        <v>Město Třinec</v>
      </c>
      <c r="G83" s="35"/>
      <c r="H83" s="35"/>
      <c r="I83" s="35"/>
      <c r="J83" s="35"/>
      <c r="K83" s="31" t="s">
        <v>35</v>
      </c>
      <c r="L83" s="35"/>
      <c r="M83" s="216" t="str">
        <f>E18</f>
        <v>Rechtik - PROJEKT</v>
      </c>
      <c r="N83" s="216"/>
      <c r="O83" s="216"/>
      <c r="P83" s="216"/>
      <c r="Q83" s="216"/>
      <c r="R83" s="36"/>
    </row>
    <row r="84" spans="2:47" s="1" customFormat="1" ht="14.45" customHeight="1">
      <c r="B84" s="34"/>
      <c r="C84" s="31" t="s">
        <v>33</v>
      </c>
      <c r="D84" s="35"/>
      <c r="E84" s="35"/>
      <c r="F84" s="29" t="str">
        <f>IF(E15="","",E15)</f>
        <v xml:space="preserve"> </v>
      </c>
      <c r="G84" s="35"/>
      <c r="H84" s="35"/>
      <c r="I84" s="35"/>
      <c r="J84" s="35"/>
      <c r="K84" s="31" t="s">
        <v>40</v>
      </c>
      <c r="L84" s="35"/>
      <c r="M84" s="216" t="str">
        <f>E21</f>
        <v>Josef Rechtik</v>
      </c>
      <c r="N84" s="216"/>
      <c r="O84" s="216"/>
      <c r="P84" s="216"/>
      <c r="Q84" s="216"/>
      <c r="R84" s="36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</row>
    <row r="86" spans="2:47" s="1" customFormat="1" ht="29.25" customHeight="1">
      <c r="B86" s="34"/>
      <c r="C86" s="258" t="s">
        <v>110</v>
      </c>
      <c r="D86" s="259"/>
      <c r="E86" s="259"/>
      <c r="F86" s="259"/>
      <c r="G86" s="259"/>
      <c r="H86" s="103"/>
      <c r="I86" s="103"/>
      <c r="J86" s="103"/>
      <c r="K86" s="103"/>
      <c r="L86" s="103"/>
      <c r="M86" s="103"/>
      <c r="N86" s="258" t="s">
        <v>111</v>
      </c>
      <c r="O86" s="259"/>
      <c r="P86" s="259"/>
      <c r="Q86" s="259"/>
      <c r="R86" s="36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</row>
    <row r="88" spans="2:47" s="1" customFormat="1" ht="29.25" customHeight="1">
      <c r="B88" s="34"/>
      <c r="C88" s="111" t="s">
        <v>112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85">
        <f>N122</f>
        <v>0</v>
      </c>
      <c r="O88" s="252"/>
      <c r="P88" s="252"/>
      <c r="Q88" s="252"/>
      <c r="R88" s="36"/>
      <c r="AU88" s="20" t="s">
        <v>113</v>
      </c>
    </row>
    <row r="89" spans="2:47" s="6" customFormat="1" ht="24.95" customHeight="1">
      <c r="B89" s="112"/>
      <c r="C89" s="113"/>
      <c r="D89" s="114" t="s">
        <v>114</v>
      </c>
      <c r="E89" s="113"/>
      <c r="F89" s="113"/>
      <c r="G89" s="113"/>
      <c r="H89" s="113"/>
      <c r="I89" s="113"/>
      <c r="J89" s="113"/>
      <c r="K89" s="113"/>
      <c r="L89" s="113"/>
      <c r="M89" s="113"/>
      <c r="N89" s="225">
        <f>N123</f>
        <v>0</v>
      </c>
      <c r="O89" s="251"/>
      <c r="P89" s="251"/>
      <c r="Q89" s="251"/>
      <c r="R89" s="115"/>
    </row>
    <row r="90" spans="2:47" s="7" customFormat="1" ht="19.899999999999999" customHeight="1">
      <c r="B90" s="116"/>
      <c r="C90" s="117"/>
      <c r="D90" s="118" t="s">
        <v>115</v>
      </c>
      <c r="E90" s="117"/>
      <c r="F90" s="117"/>
      <c r="G90" s="117"/>
      <c r="H90" s="117"/>
      <c r="I90" s="117"/>
      <c r="J90" s="117"/>
      <c r="K90" s="117"/>
      <c r="L90" s="117"/>
      <c r="M90" s="117"/>
      <c r="N90" s="249">
        <f>N124</f>
        <v>0</v>
      </c>
      <c r="O90" s="250"/>
      <c r="P90" s="250"/>
      <c r="Q90" s="250"/>
      <c r="R90" s="119"/>
    </row>
    <row r="91" spans="2:47" s="7" customFormat="1" ht="19.899999999999999" customHeight="1">
      <c r="B91" s="116"/>
      <c r="C91" s="117"/>
      <c r="D91" s="118" t="s">
        <v>116</v>
      </c>
      <c r="E91" s="117"/>
      <c r="F91" s="117"/>
      <c r="G91" s="117"/>
      <c r="H91" s="117"/>
      <c r="I91" s="117"/>
      <c r="J91" s="117"/>
      <c r="K91" s="117"/>
      <c r="L91" s="117"/>
      <c r="M91" s="117"/>
      <c r="N91" s="249">
        <f>N166</f>
        <v>0</v>
      </c>
      <c r="O91" s="250"/>
      <c r="P91" s="250"/>
      <c r="Q91" s="250"/>
      <c r="R91" s="119"/>
    </row>
    <row r="92" spans="2:47" s="7" customFormat="1" ht="19.899999999999999" customHeight="1">
      <c r="B92" s="116"/>
      <c r="C92" s="117"/>
      <c r="D92" s="118" t="s">
        <v>117</v>
      </c>
      <c r="E92" s="117"/>
      <c r="F92" s="117"/>
      <c r="G92" s="117"/>
      <c r="H92" s="117"/>
      <c r="I92" s="117"/>
      <c r="J92" s="117"/>
      <c r="K92" s="117"/>
      <c r="L92" s="117"/>
      <c r="M92" s="117"/>
      <c r="N92" s="249">
        <f>N169</f>
        <v>0</v>
      </c>
      <c r="O92" s="250"/>
      <c r="P92" s="250"/>
      <c r="Q92" s="250"/>
      <c r="R92" s="119"/>
    </row>
    <row r="93" spans="2:47" s="7" customFormat="1" ht="19.899999999999999" customHeight="1">
      <c r="B93" s="116"/>
      <c r="C93" s="117"/>
      <c r="D93" s="118" t="s">
        <v>538</v>
      </c>
      <c r="E93" s="117"/>
      <c r="F93" s="117"/>
      <c r="G93" s="117"/>
      <c r="H93" s="117"/>
      <c r="I93" s="117"/>
      <c r="J93" s="117"/>
      <c r="K93" s="117"/>
      <c r="L93" s="117"/>
      <c r="M93" s="117"/>
      <c r="N93" s="249">
        <f>N173</f>
        <v>0</v>
      </c>
      <c r="O93" s="250"/>
      <c r="P93" s="250"/>
      <c r="Q93" s="250"/>
      <c r="R93" s="119"/>
    </row>
    <row r="94" spans="2:47" s="7" customFormat="1" ht="19.899999999999999" customHeight="1">
      <c r="B94" s="116"/>
      <c r="C94" s="117"/>
      <c r="D94" s="118" t="s">
        <v>118</v>
      </c>
      <c r="E94" s="117"/>
      <c r="F94" s="117"/>
      <c r="G94" s="117"/>
      <c r="H94" s="117"/>
      <c r="I94" s="117"/>
      <c r="J94" s="117"/>
      <c r="K94" s="117"/>
      <c r="L94" s="117"/>
      <c r="M94" s="117"/>
      <c r="N94" s="249">
        <f>N178</f>
        <v>0</v>
      </c>
      <c r="O94" s="250"/>
      <c r="P94" s="250"/>
      <c r="Q94" s="250"/>
      <c r="R94" s="119"/>
    </row>
    <row r="95" spans="2:47" s="7" customFormat="1" ht="19.899999999999999" customHeight="1">
      <c r="B95" s="116"/>
      <c r="C95" s="117"/>
      <c r="D95" s="118" t="s">
        <v>119</v>
      </c>
      <c r="E95" s="117"/>
      <c r="F95" s="117"/>
      <c r="G95" s="117"/>
      <c r="H95" s="117"/>
      <c r="I95" s="117"/>
      <c r="J95" s="117"/>
      <c r="K95" s="117"/>
      <c r="L95" s="117"/>
      <c r="M95" s="117"/>
      <c r="N95" s="249">
        <f>N194</f>
        <v>0</v>
      </c>
      <c r="O95" s="250"/>
      <c r="P95" s="250"/>
      <c r="Q95" s="250"/>
      <c r="R95" s="119"/>
    </row>
    <row r="96" spans="2:47" s="7" customFormat="1" ht="14.85" customHeight="1">
      <c r="B96" s="116"/>
      <c r="C96" s="117"/>
      <c r="D96" s="118" t="s">
        <v>120</v>
      </c>
      <c r="E96" s="117"/>
      <c r="F96" s="117"/>
      <c r="G96" s="117"/>
      <c r="H96" s="117"/>
      <c r="I96" s="117"/>
      <c r="J96" s="117"/>
      <c r="K96" s="117"/>
      <c r="L96" s="117"/>
      <c r="M96" s="117"/>
      <c r="N96" s="249">
        <f>N205</f>
        <v>0</v>
      </c>
      <c r="O96" s="250"/>
      <c r="P96" s="250"/>
      <c r="Q96" s="250"/>
      <c r="R96" s="119"/>
    </row>
    <row r="97" spans="2:21" s="6" customFormat="1" ht="24.95" customHeight="1">
      <c r="B97" s="112"/>
      <c r="C97" s="113"/>
      <c r="D97" s="114" t="s">
        <v>539</v>
      </c>
      <c r="E97" s="113"/>
      <c r="F97" s="113"/>
      <c r="G97" s="113"/>
      <c r="H97" s="113"/>
      <c r="I97" s="113"/>
      <c r="J97" s="113"/>
      <c r="K97" s="113"/>
      <c r="L97" s="113"/>
      <c r="M97" s="113"/>
      <c r="N97" s="225">
        <f>N208</f>
        <v>0</v>
      </c>
      <c r="O97" s="251"/>
      <c r="P97" s="251"/>
      <c r="Q97" s="251"/>
      <c r="R97" s="115"/>
    </row>
    <row r="98" spans="2:21" s="7" customFormat="1" ht="19.899999999999999" customHeight="1">
      <c r="B98" s="116"/>
      <c r="C98" s="117"/>
      <c r="D98" s="118" t="s">
        <v>540</v>
      </c>
      <c r="E98" s="117"/>
      <c r="F98" s="117"/>
      <c r="G98" s="117"/>
      <c r="H98" s="117"/>
      <c r="I98" s="117"/>
      <c r="J98" s="117"/>
      <c r="K98" s="117"/>
      <c r="L98" s="117"/>
      <c r="M98" s="117"/>
      <c r="N98" s="249">
        <f>N209</f>
        <v>0</v>
      </c>
      <c r="O98" s="250"/>
      <c r="P98" s="250"/>
      <c r="Q98" s="250"/>
      <c r="R98" s="119"/>
    </row>
    <row r="99" spans="2:21" s="7" customFormat="1" ht="19.899999999999999" customHeight="1">
      <c r="B99" s="116"/>
      <c r="C99" s="117"/>
      <c r="D99" s="118" t="s">
        <v>541</v>
      </c>
      <c r="E99" s="117"/>
      <c r="F99" s="117"/>
      <c r="G99" s="117"/>
      <c r="H99" s="117"/>
      <c r="I99" s="117"/>
      <c r="J99" s="117"/>
      <c r="K99" s="117"/>
      <c r="L99" s="117"/>
      <c r="M99" s="117"/>
      <c r="N99" s="249">
        <f>N218</f>
        <v>0</v>
      </c>
      <c r="O99" s="250"/>
      <c r="P99" s="250"/>
      <c r="Q99" s="250"/>
      <c r="R99" s="119"/>
    </row>
    <row r="100" spans="2:21" s="6" customFormat="1" ht="24.95" customHeight="1">
      <c r="B100" s="112"/>
      <c r="C100" s="113"/>
      <c r="D100" s="114" t="s">
        <v>124</v>
      </c>
      <c r="E100" s="113"/>
      <c r="F100" s="113"/>
      <c r="G100" s="113"/>
      <c r="H100" s="113"/>
      <c r="I100" s="113"/>
      <c r="J100" s="113"/>
      <c r="K100" s="113"/>
      <c r="L100" s="113"/>
      <c r="M100" s="113"/>
      <c r="N100" s="225">
        <f>N221</f>
        <v>0</v>
      </c>
      <c r="O100" s="251"/>
      <c r="P100" s="251"/>
      <c r="Q100" s="251"/>
      <c r="R100" s="115"/>
    </row>
    <row r="101" spans="2:21" s="6" customFormat="1" ht="24.95" customHeight="1">
      <c r="B101" s="112"/>
      <c r="C101" s="113"/>
      <c r="D101" s="114" t="s">
        <v>125</v>
      </c>
      <c r="E101" s="113"/>
      <c r="F101" s="113"/>
      <c r="G101" s="113"/>
      <c r="H101" s="113"/>
      <c r="I101" s="113"/>
      <c r="J101" s="113"/>
      <c r="K101" s="113"/>
      <c r="L101" s="113"/>
      <c r="M101" s="113"/>
      <c r="N101" s="225">
        <f>N225</f>
        <v>0</v>
      </c>
      <c r="O101" s="251"/>
      <c r="P101" s="251"/>
      <c r="Q101" s="251"/>
      <c r="R101" s="115"/>
    </row>
    <row r="102" spans="2:21" s="1" customFormat="1" ht="21.75" customHeight="1">
      <c r="B102" s="34"/>
      <c r="C102" s="35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6"/>
    </row>
    <row r="103" spans="2:21" s="1" customFormat="1" ht="29.25" customHeight="1">
      <c r="B103" s="34"/>
      <c r="C103" s="111" t="s">
        <v>126</v>
      </c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252">
        <v>0</v>
      </c>
      <c r="O103" s="253"/>
      <c r="P103" s="253"/>
      <c r="Q103" s="253"/>
      <c r="R103" s="36"/>
      <c r="T103" s="120"/>
      <c r="U103" s="121" t="s">
        <v>46</v>
      </c>
    </row>
    <row r="104" spans="2:21" s="1" customFormat="1" ht="18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</row>
    <row r="105" spans="2:21" s="1" customFormat="1" ht="29.25" customHeight="1">
      <c r="B105" s="34"/>
      <c r="C105" s="102" t="s">
        <v>97</v>
      </c>
      <c r="D105" s="103"/>
      <c r="E105" s="103"/>
      <c r="F105" s="103"/>
      <c r="G105" s="103"/>
      <c r="H105" s="103"/>
      <c r="I105" s="103"/>
      <c r="J105" s="103"/>
      <c r="K105" s="103"/>
      <c r="L105" s="186">
        <f>ROUND(SUM(N88+N103),0)</f>
        <v>0</v>
      </c>
      <c r="M105" s="186"/>
      <c r="N105" s="186"/>
      <c r="O105" s="186"/>
      <c r="P105" s="186"/>
      <c r="Q105" s="186"/>
      <c r="R105" s="36"/>
    </row>
    <row r="106" spans="2:21" s="1" customFormat="1" ht="6.95" customHeight="1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10" spans="2:21" s="1" customFormat="1" ht="6.95" customHeight="1"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62"/>
      <c r="M110" s="62"/>
      <c r="N110" s="62"/>
      <c r="O110" s="62"/>
      <c r="P110" s="62"/>
      <c r="Q110" s="62"/>
      <c r="R110" s="63"/>
    </row>
    <row r="111" spans="2:21" s="1" customFormat="1" ht="36.950000000000003" customHeight="1">
      <c r="B111" s="34"/>
      <c r="C111" s="203" t="s">
        <v>127</v>
      </c>
      <c r="D111" s="254"/>
      <c r="E111" s="254"/>
      <c r="F111" s="254"/>
      <c r="G111" s="254"/>
      <c r="H111" s="254"/>
      <c r="I111" s="254"/>
      <c r="J111" s="254"/>
      <c r="K111" s="254"/>
      <c r="L111" s="254"/>
      <c r="M111" s="254"/>
      <c r="N111" s="254"/>
      <c r="O111" s="254"/>
      <c r="P111" s="254"/>
      <c r="Q111" s="254"/>
      <c r="R111" s="36"/>
    </row>
    <row r="112" spans="2:21" s="1" customFormat="1" ht="6.95" customHeight="1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</row>
    <row r="113" spans="2:65" s="1" customFormat="1" ht="30" customHeight="1">
      <c r="B113" s="34"/>
      <c r="C113" s="31" t="s">
        <v>18</v>
      </c>
      <c r="D113" s="35"/>
      <c r="E113" s="35"/>
      <c r="F113" s="255" t="str">
        <f>F6</f>
        <v>Vodovod Třinec-Tyra stáje-1.část</v>
      </c>
      <c r="G113" s="256"/>
      <c r="H113" s="256"/>
      <c r="I113" s="256"/>
      <c r="J113" s="256"/>
      <c r="K113" s="256"/>
      <c r="L113" s="256"/>
      <c r="M113" s="256"/>
      <c r="N113" s="256"/>
      <c r="O113" s="256"/>
      <c r="P113" s="256"/>
      <c r="Q113" s="35"/>
      <c r="R113" s="36"/>
    </row>
    <row r="114" spans="2:65" s="1" customFormat="1" ht="36.950000000000003" customHeight="1">
      <c r="B114" s="34"/>
      <c r="C114" s="68" t="s">
        <v>105</v>
      </c>
      <c r="D114" s="35"/>
      <c r="E114" s="35"/>
      <c r="F114" s="205" t="str">
        <f>F7</f>
        <v>SO 02 - Vodovodní přípojka</v>
      </c>
      <c r="G114" s="254"/>
      <c r="H114" s="254"/>
      <c r="I114" s="254"/>
      <c r="J114" s="254"/>
      <c r="K114" s="254"/>
      <c r="L114" s="254"/>
      <c r="M114" s="254"/>
      <c r="N114" s="254"/>
      <c r="O114" s="254"/>
      <c r="P114" s="254"/>
      <c r="Q114" s="35"/>
      <c r="R114" s="36"/>
    </row>
    <row r="115" spans="2:65" s="1" customFormat="1" ht="6.95" customHeight="1">
      <c r="B115" s="34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6"/>
    </row>
    <row r="116" spans="2:65" s="1" customFormat="1" ht="18" customHeight="1">
      <c r="B116" s="34"/>
      <c r="C116" s="31" t="s">
        <v>23</v>
      </c>
      <c r="D116" s="35"/>
      <c r="E116" s="35"/>
      <c r="F116" s="29" t="str">
        <f>F9</f>
        <v>Město Třinec, část Tyra</v>
      </c>
      <c r="G116" s="35"/>
      <c r="H116" s="35"/>
      <c r="I116" s="35"/>
      <c r="J116" s="35"/>
      <c r="K116" s="31" t="s">
        <v>25</v>
      </c>
      <c r="L116" s="35"/>
      <c r="M116" s="257" t="str">
        <f>IF(O9="","",O9)</f>
        <v>8. 8. 2017</v>
      </c>
      <c r="N116" s="257"/>
      <c r="O116" s="257"/>
      <c r="P116" s="257"/>
      <c r="Q116" s="35"/>
      <c r="R116" s="36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15">
      <c r="B118" s="34"/>
      <c r="C118" s="31" t="s">
        <v>29</v>
      </c>
      <c r="D118" s="35"/>
      <c r="E118" s="35"/>
      <c r="F118" s="29" t="str">
        <f>E12</f>
        <v>Město Třinec</v>
      </c>
      <c r="G118" s="35"/>
      <c r="H118" s="35"/>
      <c r="I118" s="35"/>
      <c r="J118" s="35"/>
      <c r="K118" s="31" t="s">
        <v>35</v>
      </c>
      <c r="L118" s="35"/>
      <c r="M118" s="216" t="str">
        <f>E18</f>
        <v>Rechtik - PROJEKT</v>
      </c>
      <c r="N118" s="216"/>
      <c r="O118" s="216"/>
      <c r="P118" s="216"/>
      <c r="Q118" s="216"/>
      <c r="R118" s="36"/>
    </row>
    <row r="119" spans="2:65" s="1" customFormat="1" ht="14.45" customHeight="1">
      <c r="B119" s="34"/>
      <c r="C119" s="31" t="s">
        <v>33</v>
      </c>
      <c r="D119" s="35"/>
      <c r="E119" s="35"/>
      <c r="F119" s="29" t="str">
        <f>IF(E15="","",E15)</f>
        <v xml:space="preserve"> </v>
      </c>
      <c r="G119" s="35"/>
      <c r="H119" s="35"/>
      <c r="I119" s="35"/>
      <c r="J119" s="35"/>
      <c r="K119" s="31" t="s">
        <v>40</v>
      </c>
      <c r="L119" s="35"/>
      <c r="M119" s="216" t="str">
        <f>E21</f>
        <v>Josef Rechtik</v>
      </c>
      <c r="N119" s="216"/>
      <c r="O119" s="216"/>
      <c r="P119" s="216"/>
      <c r="Q119" s="216"/>
      <c r="R119" s="36"/>
    </row>
    <row r="120" spans="2:65" s="1" customFormat="1" ht="10.3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65" s="8" customFormat="1" ht="29.25" customHeight="1">
      <c r="B121" s="122"/>
      <c r="C121" s="123" t="s">
        <v>128</v>
      </c>
      <c r="D121" s="124" t="s">
        <v>129</v>
      </c>
      <c r="E121" s="124" t="s">
        <v>64</v>
      </c>
      <c r="F121" s="246" t="s">
        <v>130</v>
      </c>
      <c r="G121" s="246"/>
      <c r="H121" s="246"/>
      <c r="I121" s="246"/>
      <c r="J121" s="124" t="s">
        <v>131</v>
      </c>
      <c r="K121" s="124" t="s">
        <v>132</v>
      </c>
      <c r="L121" s="247" t="s">
        <v>133</v>
      </c>
      <c r="M121" s="247"/>
      <c r="N121" s="246" t="s">
        <v>111</v>
      </c>
      <c r="O121" s="246"/>
      <c r="P121" s="246"/>
      <c r="Q121" s="248"/>
      <c r="R121" s="125"/>
      <c r="T121" s="75" t="s">
        <v>134</v>
      </c>
      <c r="U121" s="76" t="s">
        <v>46</v>
      </c>
      <c r="V121" s="76" t="s">
        <v>135</v>
      </c>
      <c r="W121" s="76" t="s">
        <v>136</v>
      </c>
      <c r="X121" s="76" t="s">
        <v>137</v>
      </c>
      <c r="Y121" s="76" t="s">
        <v>138</v>
      </c>
      <c r="Z121" s="76" t="s">
        <v>139</v>
      </c>
      <c r="AA121" s="77" t="s">
        <v>140</v>
      </c>
    </row>
    <row r="122" spans="2:65" s="1" customFormat="1" ht="29.25" customHeight="1">
      <c r="B122" s="34"/>
      <c r="C122" s="79" t="s">
        <v>107</v>
      </c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222">
        <f>BK122</f>
        <v>0</v>
      </c>
      <c r="O122" s="223"/>
      <c r="P122" s="223"/>
      <c r="Q122" s="223"/>
      <c r="R122" s="36"/>
      <c r="T122" s="78"/>
      <c r="U122" s="50"/>
      <c r="V122" s="50"/>
      <c r="W122" s="126">
        <f>W123+W208+W221+W225</f>
        <v>149.71586799999997</v>
      </c>
      <c r="X122" s="50"/>
      <c r="Y122" s="126">
        <f>Y123+Y208+Y221+Y225</f>
        <v>2.5750870999999997</v>
      </c>
      <c r="Z122" s="50"/>
      <c r="AA122" s="127">
        <f>AA123+AA208+AA221+AA225</f>
        <v>5.12</v>
      </c>
      <c r="AT122" s="20" t="s">
        <v>81</v>
      </c>
      <c r="AU122" s="20" t="s">
        <v>113</v>
      </c>
      <c r="BK122" s="128">
        <f>BK123+BK208+BK221+BK225</f>
        <v>0</v>
      </c>
    </row>
    <row r="123" spans="2:65" s="9" customFormat="1" ht="37.35" customHeight="1">
      <c r="B123" s="129"/>
      <c r="C123" s="130"/>
      <c r="D123" s="131" t="s">
        <v>114</v>
      </c>
      <c r="E123" s="131"/>
      <c r="F123" s="131"/>
      <c r="G123" s="131"/>
      <c r="H123" s="131"/>
      <c r="I123" s="131"/>
      <c r="J123" s="131"/>
      <c r="K123" s="131"/>
      <c r="L123" s="131"/>
      <c r="M123" s="131"/>
      <c r="N123" s="224">
        <f>BK123</f>
        <v>0</v>
      </c>
      <c r="O123" s="225"/>
      <c r="P123" s="225"/>
      <c r="Q123" s="225"/>
      <c r="R123" s="132"/>
      <c r="T123" s="133"/>
      <c r="U123" s="130"/>
      <c r="V123" s="130"/>
      <c r="W123" s="134">
        <f>W124+W166+W169+W173+W178+W194</f>
        <v>145.71586799999997</v>
      </c>
      <c r="X123" s="130"/>
      <c r="Y123" s="134">
        <f>Y124+Y166+Y169+Y173+Y178+Y194</f>
        <v>2.5321010999999998</v>
      </c>
      <c r="Z123" s="130"/>
      <c r="AA123" s="135">
        <f>AA124+AA166+AA169+AA173+AA178+AA194</f>
        <v>5.12</v>
      </c>
      <c r="AR123" s="136" t="s">
        <v>11</v>
      </c>
      <c r="AT123" s="137" t="s">
        <v>81</v>
      </c>
      <c r="AU123" s="137" t="s">
        <v>82</v>
      </c>
      <c r="AY123" s="136" t="s">
        <v>141</v>
      </c>
      <c r="BK123" s="138">
        <f>BK124+BK166+BK169+BK173+BK178+BK194</f>
        <v>0</v>
      </c>
    </row>
    <row r="124" spans="2:65" s="9" customFormat="1" ht="19.899999999999999" customHeight="1">
      <c r="B124" s="129"/>
      <c r="C124" s="130"/>
      <c r="D124" s="139" t="s">
        <v>115</v>
      </c>
      <c r="E124" s="139"/>
      <c r="F124" s="139"/>
      <c r="G124" s="139"/>
      <c r="H124" s="139"/>
      <c r="I124" s="139"/>
      <c r="J124" s="139"/>
      <c r="K124" s="139"/>
      <c r="L124" s="139"/>
      <c r="M124" s="139"/>
      <c r="N124" s="226">
        <f>BK124</f>
        <v>0</v>
      </c>
      <c r="O124" s="227"/>
      <c r="P124" s="227"/>
      <c r="Q124" s="227"/>
      <c r="R124" s="132"/>
      <c r="T124" s="133"/>
      <c r="U124" s="130"/>
      <c r="V124" s="130"/>
      <c r="W124" s="134">
        <f>SUM(W125:W165)</f>
        <v>125.34091999999997</v>
      </c>
      <c r="X124" s="130"/>
      <c r="Y124" s="134">
        <f>SUM(Y125:Y165)</f>
        <v>8.6290000000000006E-2</v>
      </c>
      <c r="Z124" s="130"/>
      <c r="AA124" s="135">
        <f>SUM(AA125:AA165)</f>
        <v>4.7759999999999998</v>
      </c>
      <c r="AR124" s="136" t="s">
        <v>11</v>
      </c>
      <c r="AT124" s="137" t="s">
        <v>81</v>
      </c>
      <c r="AU124" s="137" t="s">
        <v>11</v>
      </c>
      <c r="AY124" s="136" t="s">
        <v>141</v>
      </c>
      <c r="BK124" s="138">
        <f>SUM(BK125:BK165)</f>
        <v>0</v>
      </c>
    </row>
    <row r="125" spans="2:65" s="1" customFormat="1" ht="31.5" customHeight="1">
      <c r="B125" s="140"/>
      <c r="C125" s="141" t="s">
        <v>11</v>
      </c>
      <c r="D125" s="141" t="s">
        <v>142</v>
      </c>
      <c r="E125" s="142" t="s">
        <v>542</v>
      </c>
      <c r="F125" s="220" t="s">
        <v>543</v>
      </c>
      <c r="G125" s="220"/>
      <c r="H125" s="220"/>
      <c r="I125" s="220"/>
      <c r="J125" s="143" t="s">
        <v>145</v>
      </c>
      <c r="K125" s="144">
        <v>4.8</v>
      </c>
      <c r="L125" s="221"/>
      <c r="M125" s="221"/>
      <c r="N125" s="221">
        <f>ROUND(L125*K125,0)</f>
        <v>0</v>
      </c>
      <c r="O125" s="221"/>
      <c r="P125" s="221"/>
      <c r="Q125" s="221"/>
      <c r="R125" s="145"/>
      <c r="T125" s="146" t="s">
        <v>5</v>
      </c>
      <c r="U125" s="43" t="s">
        <v>47</v>
      </c>
      <c r="V125" s="147">
        <v>0.75600000000000001</v>
      </c>
      <c r="W125" s="147">
        <f>V125*K125</f>
        <v>3.6288</v>
      </c>
      <c r="X125" s="147">
        <v>0</v>
      </c>
      <c r="Y125" s="147">
        <f>X125*K125</f>
        <v>0</v>
      </c>
      <c r="Z125" s="147">
        <v>0.5</v>
      </c>
      <c r="AA125" s="148">
        <f>Z125*K125</f>
        <v>2.4</v>
      </c>
      <c r="AR125" s="20" t="s">
        <v>146</v>
      </c>
      <c r="AT125" s="20" t="s">
        <v>142</v>
      </c>
      <c r="AU125" s="20" t="s">
        <v>103</v>
      </c>
      <c r="AY125" s="20" t="s">
        <v>141</v>
      </c>
      <c r="BE125" s="149">
        <f>IF(U125="základní",N125,0)</f>
        <v>0</v>
      </c>
      <c r="BF125" s="149">
        <f>IF(U125="snížená",N125,0)</f>
        <v>0</v>
      </c>
      <c r="BG125" s="149">
        <f>IF(U125="zákl. přenesená",N125,0)</f>
        <v>0</v>
      </c>
      <c r="BH125" s="149">
        <f>IF(U125="sníž. přenesená",N125,0)</f>
        <v>0</v>
      </c>
      <c r="BI125" s="149">
        <f>IF(U125="nulová",N125,0)</f>
        <v>0</v>
      </c>
      <c r="BJ125" s="20" t="s">
        <v>11</v>
      </c>
      <c r="BK125" s="149">
        <f>ROUND(L125*K125,0)</f>
        <v>0</v>
      </c>
      <c r="BL125" s="20" t="s">
        <v>146</v>
      </c>
      <c r="BM125" s="20" t="s">
        <v>544</v>
      </c>
    </row>
    <row r="126" spans="2:65" s="11" customFormat="1" ht="22.5" customHeight="1">
      <c r="B126" s="158"/>
      <c r="C126" s="159"/>
      <c r="D126" s="159"/>
      <c r="E126" s="160" t="s">
        <v>5</v>
      </c>
      <c r="F126" s="236" t="s">
        <v>545</v>
      </c>
      <c r="G126" s="237"/>
      <c r="H126" s="237"/>
      <c r="I126" s="237"/>
      <c r="J126" s="159"/>
      <c r="K126" s="161">
        <v>4.8</v>
      </c>
      <c r="L126" s="159"/>
      <c r="M126" s="159"/>
      <c r="N126" s="159"/>
      <c r="O126" s="159"/>
      <c r="P126" s="159"/>
      <c r="Q126" s="159"/>
      <c r="R126" s="162"/>
      <c r="T126" s="163"/>
      <c r="U126" s="159"/>
      <c r="V126" s="159"/>
      <c r="W126" s="159"/>
      <c r="X126" s="159"/>
      <c r="Y126" s="159"/>
      <c r="Z126" s="159"/>
      <c r="AA126" s="164"/>
      <c r="AT126" s="165" t="s">
        <v>152</v>
      </c>
      <c r="AU126" s="165" t="s">
        <v>103</v>
      </c>
      <c r="AV126" s="11" t="s">
        <v>103</v>
      </c>
      <c r="AW126" s="11" t="s">
        <v>39</v>
      </c>
      <c r="AX126" s="11" t="s">
        <v>82</v>
      </c>
      <c r="AY126" s="165" t="s">
        <v>141</v>
      </c>
    </row>
    <row r="127" spans="2:65" s="1" customFormat="1" ht="31.5" customHeight="1">
      <c r="B127" s="140"/>
      <c r="C127" s="141" t="s">
        <v>103</v>
      </c>
      <c r="D127" s="141" t="s">
        <v>142</v>
      </c>
      <c r="E127" s="142" t="s">
        <v>546</v>
      </c>
      <c r="F127" s="220" t="s">
        <v>547</v>
      </c>
      <c r="G127" s="220"/>
      <c r="H127" s="220"/>
      <c r="I127" s="220"/>
      <c r="J127" s="143" t="s">
        <v>145</v>
      </c>
      <c r="K127" s="144">
        <v>10.8</v>
      </c>
      <c r="L127" s="221"/>
      <c r="M127" s="221"/>
      <c r="N127" s="221">
        <f>ROUND(L127*K127,0)</f>
        <v>0</v>
      </c>
      <c r="O127" s="221"/>
      <c r="P127" s="221"/>
      <c r="Q127" s="221"/>
      <c r="R127" s="145"/>
      <c r="T127" s="146" t="s">
        <v>5</v>
      </c>
      <c r="U127" s="43" t="s">
        <v>47</v>
      </c>
      <c r="V127" s="147">
        <v>0.41199999999999998</v>
      </c>
      <c r="W127" s="147">
        <f>V127*K127</f>
        <v>4.4496000000000002</v>
      </c>
      <c r="X127" s="147">
        <v>0</v>
      </c>
      <c r="Y127" s="147">
        <f>X127*K127</f>
        <v>0</v>
      </c>
      <c r="Z127" s="147">
        <v>0.22</v>
      </c>
      <c r="AA127" s="148">
        <f>Z127*K127</f>
        <v>2.3760000000000003</v>
      </c>
      <c r="AR127" s="20" t="s">
        <v>146</v>
      </c>
      <c r="AT127" s="20" t="s">
        <v>142</v>
      </c>
      <c r="AU127" s="20" t="s">
        <v>103</v>
      </c>
      <c r="AY127" s="20" t="s">
        <v>141</v>
      </c>
      <c r="BE127" s="149">
        <f>IF(U127="základní",N127,0)</f>
        <v>0</v>
      </c>
      <c r="BF127" s="149">
        <f>IF(U127="snížená",N127,0)</f>
        <v>0</v>
      </c>
      <c r="BG127" s="149">
        <f>IF(U127="zákl. přenesená",N127,0)</f>
        <v>0</v>
      </c>
      <c r="BH127" s="149">
        <f>IF(U127="sníž. přenesená",N127,0)</f>
        <v>0</v>
      </c>
      <c r="BI127" s="149">
        <f>IF(U127="nulová",N127,0)</f>
        <v>0</v>
      </c>
      <c r="BJ127" s="20" t="s">
        <v>11</v>
      </c>
      <c r="BK127" s="149">
        <f>ROUND(L127*K127,0)</f>
        <v>0</v>
      </c>
      <c r="BL127" s="20" t="s">
        <v>146</v>
      </c>
      <c r="BM127" s="20" t="s">
        <v>548</v>
      </c>
    </row>
    <row r="128" spans="2:65" s="11" customFormat="1" ht="22.5" customHeight="1">
      <c r="B128" s="158"/>
      <c r="C128" s="159"/>
      <c r="D128" s="159"/>
      <c r="E128" s="160" t="s">
        <v>5</v>
      </c>
      <c r="F128" s="236" t="s">
        <v>549</v>
      </c>
      <c r="G128" s="237"/>
      <c r="H128" s="237"/>
      <c r="I128" s="237"/>
      <c r="J128" s="159"/>
      <c r="K128" s="161">
        <v>10.8</v>
      </c>
      <c r="L128" s="159"/>
      <c r="M128" s="159"/>
      <c r="N128" s="159"/>
      <c r="O128" s="159"/>
      <c r="P128" s="159"/>
      <c r="Q128" s="159"/>
      <c r="R128" s="162"/>
      <c r="T128" s="163"/>
      <c r="U128" s="159"/>
      <c r="V128" s="159"/>
      <c r="W128" s="159"/>
      <c r="X128" s="159"/>
      <c r="Y128" s="159"/>
      <c r="Z128" s="159"/>
      <c r="AA128" s="164"/>
      <c r="AT128" s="165" t="s">
        <v>152</v>
      </c>
      <c r="AU128" s="165" t="s">
        <v>103</v>
      </c>
      <c r="AV128" s="11" t="s">
        <v>103</v>
      </c>
      <c r="AW128" s="11" t="s">
        <v>39</v>
      </c>
      <c r="AX128" s="11" t="s">
        <v>82</v>
      </c>
      <c r="AY128" s="165" t="s">
        <v>141</v>
      </c>
    </row>
    <row r="129" spans="2:65" s="1" customFormat="1" ht="31.5" customHeight="1">
      <c r="B129" s="140"/>
      <c r="C129" s="141" t="s">
        <v>154</v>
      </c>
      <c r="D129" s="141" t="s">
        <v>142</v>
      </c>
      <c r="E129" s="142" t="s">
        <v>168</v>
      </c>
      <c r="F129" s="220" t="s">
        <v>169</v>
      </c>
      <c r="G129" s="220"/>
      <c r="H129" s="220"/>
      <c r="I129" s="220"/>
      <c r="J129" s="143" t="s">
        <v>170</v>
      </c>
      <c r="K129" s="144">
        <v>1</v>
      </c>
      <c r="L129" s="221"/>
      <c r="M129" s="221"/>
      <c r="N129" s="221">
        <f>ROUND(L129*K129,0)</f>
        <v>0</v>
      </c>
      <c r="O129" s="221"/>
      <c r="P129" s="221"/>
      <c r="Q129" s="221"/>
      <c r="R129" s="145"/>
      <c r="T129" s="146" t="s">
        <v>5</v>
      </c>
      <c r="U129" s="43" t="s">
        <v>47</v>
      </c>
      <c r="V129" s="147">
        <v>0.70299999999999996</v>
      </c>
      <c r="W129" s="147">
        <f>V129*K129</f>
        <v>0.70299999999999996</v>
      </c>
      <c r="X129" s="147">
        <v>8.6800000000000002E-3</v>
      </c>
      <c r="Y129" s="147">
        <f>X129*K129</f>
        <v>8.6800000000000002E-3</v>
      </c>
      <c r="Z129" s="147">
        <v>0</v>
      </c>
      <c r="AA129" s="148">
        <f>Z129*K129</f>
        <v>0</v>
      </c>
      <c r="AR129" s="20" t="s">
        <v>146</v>
      </c>
      <c r="AT129" s="20" t="s">
        <v>142</v>
      </c>
      <c r="AU129" s="20" t="s">
        <v>103</v>
      </c>
      <c r="AY129" s="20" t="s">
        <v>141</v>
      </c>
      <c r="BE129" s="149">
        <f>IF(U129="základní",N129,0)</f>
        <v>0</v>
      </c>
      <c r="BF129" s="149">
        <f>IF(U129="snížená",N129,0)</f>
        <v>0</v>
      </c>
      <c r="BG129" s="149">
        <f>IF(U129="zákl. přenesená",N129,0)</f>
        <v>0</v>
      </c>
      <c r="BH129" s="149">
        <f>IF(U129="sníž. přenesená",N129,0)</f>
        <v>0</v>
      </c>
      <c r="BI129" s="149">
        <f>IF(U129="nulová",N129,0)</f>
        <v>0</v>
      </c>
      <c r="BJ129" s="20" t="s">
        <v>11</v>
      </c>
      <c r="BK129" s="149">
        <f>ROUND(L129*K129,0)</f>
        <v>0</v>
      </c>
      <c r="BL129" s="20" t="s">
        <v>146</v>
      </c>
      <c r="BM129" s="20" t="s">
        <v>550</v>
      </c>
    </row>
    <row r="130" spans="2:65" s="1" customFormat="1" ht="31.5" customHeight="1">
      <c r="B130" s="140"/>
      <c r="C130" s="141" t="s">
        <v>146</v>
      </c>
      <c r="D130" s="141" t="s">
        <v>142</v>
      </c>
      <c r="E130" s="142" t="s">
        <v>174</v>
      </c>
      <c r="F130" s="220" t="s">
        <v>175</v>
      </c>
      <c r="G130" s="220"/>
      <c r="H130" s="220"/>
      <c r="I130" s="220"/>
      <c r="J130" s="143" t="s">
        <v>170</v>
      </c>
      <c r="K130" s="144">
        <v>0.8</v>
      </c>
      <c r="L130" s="221"/>
      <c r="M130" s="221"/>
      <c r="N130" s="221">
        <f>ROUND(L130*K130,0)</f>
        <v>0</v>
      </c>
      <c r="O130" s="221"/>
      <c r="P130" s="221"/>
      <c r="Q130" s="221"/>
      <c r="R130" s="145"/>
      <c r="T130" s="146" t="s">
        <v>5</v>
      </c>
      <c r="U130" s="43" t="s">
        <v>47</v>
      </c>
      <c r="V130" s="147">
        <v>0.54700000000000004</v>
      </c>
      <c r="W130" s="147">
        <f>V130*K130</f>
        <v>0.43760000000000004</v>
      </c>
      <c r="X130" s="147">
        <v>3.6900000000000002E-2</v>
      </c>
      <c r="Y130" s="147">
        <f>X130*K130</f>
        <v>2.9520000000000005E-2</v>
      </c>
      <c r="Z130" s="147">
        <v>0</v>
      </c>
      <c r="AA130" s="148">
        <f>Z130*K130</f>
        <v>0</v>
      </c>
      <c r="AR130" s="20" t="s">
        <v>146</v>
      </c>
      <c r="AT130" s="20" t="s">
        <v>142</v>
      </c>
      <c r="AU130" s="20" t="s">
        <v>103</v>
      </c>
      <c r="AY130" s="20" t="s">
        <v>141</v>
      </c>
      <c r="BE130" s="149">
        <f>IF(U130="základní",N130,0)</f>
        <v>0</v>
      </c>
      <c r="BF130" s="149">
        <f>IF(U130="snížená",N130,0)</f>
        <v>0</v>
      </c>
      <c r="BG130" s="149">
        <f>IF(U130="zákl. přenesená",N130,0)</f>
        <v>0</v>
      </c>
      <c r="BH130" s="149">
        <f>IF(U130="sníž. přenesená",N130,0)</f>
        <v>0</v>
      </c>
      <c r="BI130" s="149">
        <f>IF(U130="nulová",N130,0)</f>
        <v>0</v>
      </c>
      <c r="BJ130" s="20" t="s">
        <v>11</v>
      </c>
      <c r="BK130" s="149">
        <f>ROUND(L130*K130,0)</f>
        <v>0</v>
      </c>
      <c r="BL130" s="20" t="s">
        <v>146</v>
      </c>
      <c r="BM130" s="20" t="s">
        <v>551</v>
      </c>
    </row>
    <row r="131" spans="2:65" s="1" customFormat="1" ht="31.5" customHeight="1">
      <c r="B131" s="140"/>
      <c r="C131" s="141" t="s">
        <v>162</v>
      </c>
      <c r="D131" s="141" t="s">
        <v>142</v>
      </c>
      <c r="E131" s="142" t="s">
        <v>552</v>
      </c>
      <c r="F131" s="220" t="s">
        <v>180</v>
      </c>
      <c r="G131" s="220"/>
      <c r="H131" s="220"/>
      <c r="I131" s="220"/>
      <c r="J131" s="143" t="s">
        <v>181</v>
      </c>
      <c r="K131" s="144">
        <v>5.04</v>
      </c>
      <c r="L131" s="221"/>
      <c r="M131" s="221"/>
      <c r="N131" s="221">
        <f>ROUND(L131*K131,0)</f>
        <v>0</v>
      </c>
      <c r="O131" s="221"/>
      <c r="P131" s="221"/>
      <c r="Q131" s="221"/>
      <c r="R131" s="145"/>
      <c r="T131" s="146" t="s">
        <v>5</v>
      </c>
      <c r="U131" s="43" t="s">
        <v>47</v>
      </c>
      <c r="V131" s="147">
        <v>1.548</v>
      </c>
      <c r="W131" s="147">
        <f>V131*K131</f>
        <v>7.80192</v>
      </c>
      <c r="X131" s="147">
        <v>0</v>
      </c>
      <c r="Y131" s="147">
        <f>X131*K131</f>
        <v>0</v>
      </c>
      <c r="Z131" s="147">
        <v>0</v>
      </c>
      <c r="AA131" s="148">
        <f>Z131*K131</f>
        <v>0</v>
      </c>
      <c r="AR131" s="20" t="s">
        <v>146</v>
      </c>
      <c r="AT131" s="20" t="s">
        <v>142</v>
      </c>
      <c r="AU131" s="20" t="s">
        <v>103</v>
      </c>
      <c r="AY131" s="20" t="s">
        <v>141</v>
      </c>
      <c r="BE131" s="149">
        <f>IF(U131="základní",N131,0)</f>
        <v>0</v>
      </c>
      <c r="BF131" s="149">
        <f>IF(U131="snížená",N131,0)</f>
        <v>0</v>
      </c>
      <c r="BG131" s="149">
        <f>IF(U131="zákl. přenesená",N131,0)</f>
        <v>0</v>
      </c>
      <c r="BH131" s="149">
        <f>IF(U131="sníž. přenesená",N131,0)</f>
        <v>0</v>
      </c>
      <c r="BI131" s="149">
        <f>IF(U131="nulová",N131,0)</f>
        <v>0</v>
      </c>
      <c r="BJ131" s="20" t="s">
        <v>11</v>
      </c>
      <c r="BK131" s="149">
        <f>ROUND(L131*K131,0)</f>
        <v>0</v>
      </c>
      <c r="BL131" s="20" t="s">
        <v>146</v>
      </c>
      <c r="BM131" s="20" t="s">
        <v>553</v>
      </c>
    </row>
    <row r="132" spans="2:65" s="11" customFormat="1" ht="22.5" customHeight="1">
      <c r="B132" s="158"/>
      <c r="C132" s="159"/>
      <c r="D132" s="159"/>
      <c r="E132" s="160" t="s">
        <v>5</v>
      </c>
      <c r="F132" s="236" t="s">
        <v>554</v>
      </c>
      <c r="G132" s="237"/>
      <c r="H132" s="237"/>
      <c r="I132" s="237"/>
      <c r="J132" s="159"/>
      <c r="K132" s="161">
        <v>5.04</v>
      </c>
      <c r="L132" s="159"/>
      <c r="M132" s="159"/>
      <c r="N132" s="159"/>
      <c r="O132" s="159"/>
      <c r="P132" s="159"/>
      <c r="Q132" s="159"/>
      <c r="R132" s="162"/>
      <c r="T132" s="163"/>
      <c r="U132" s="159"/>
      <c r="V132" s="159"/>
      <c r="W132" s="159"/>
      <c r="X132" s="159"/>
      <c r="Y132" s="159"/>
      <c r="Z132" s="159"/>
      <c r="AA132" s="164"/>
      <c r="AT132" s="165" t="s">
        <v>152</v>
      </c>
      <c r="AU132" s="165" t="s">
        <v>103</v>
      </c>
      <c r="AV132" s="11" t="s">
        <v>103</v>
      </c>
      <c r="AW132" s="11" t="s">
        <v>39</v>
      </c>
      <c r="AX132" s="11" t="s">
        <v>82</v>
      </c>
      <c r="AY132" s="165" t="s">
        <v>141</v>
      </c>
    </row>
    <row r="133" spans="2:65" s="1" customFormat="1" ht="31.5" customHeight="1">
      <c r="B133" s="140"/>
      <c r="C133" s="141" t="s">
        <v>167</v>
      </c>
      <c r="D133" s="141" t="s">
        <v>142</v>
      </c>
      <c r="E133" s="142" t="s">
        <v>185</v>
      </c>
      <c r="F133" s="220" t="s">
        <v>186</v>
      </c>
      <c r="G133" s="220"/>
      <c r="H133" s="220"/>
      <c r="I133" s="220"/>
      <c r="J133" s="143" t="s">
        <v>181</v>
      </c>
      <c r="K133" s="144">
        <v>2.8</v>
      </c>
      <c r="L133" s="221"/>
      <c r="M133" s="221"/>
      <c r="N133" s="221">
        <f>ROUND(L133*K133,0)</f>
        <v>0</v>
      </c>
      <c r="O133" s="221"/>
      <c r="P133" s="221"/>
      <c r="Q133" s="221"/>
      <c r="R133" s="145"/>
      <c r="T133" s="146" t="s">
        <v>5</v>
      </c>
      <c r="U133" s="43" t="s">
        <v>47</v>
      </c>
      <c r="V133" s="147">
        <v>9.7000000000000003E-2</v>
      </c>
      <c r="W133" s="147">
        <f>V133*K133</f>
        <v>0.27160000000000001</v>
      </c>
      <c r="X133" s="147">
        <v>0</v>
      </c>
      <c r="Y133" s="147">
        <f>X133*K133</f>
        <v>0</v>
      </c>
      <c r="Z133" s="147">
        <v>0</v>
      </c>
      <c r="AA133" s="148">
        <f>Z133*K133</f>
        <v>0</v>
      </c>
      <c r="AR133" s="20" t="s">
        <v>146</v>
      </c>
      <c r="AT133" s="20" t="s">
        <v>142</v>
      </c>
      <c r="AU133" s="20" t="s">
        <v>103</v>
      </c>
      <c r="AY133" s="20" t="s">
        <v>141</v>
      </c>
      <c r="BE133" s="149">
        <f>IF(U133="základní",N133,0)</f>
        <v>0</v>
      </c>
      <c r="BF133" s="149">
        <f>IF(U133="snížená",N133,0)</f>
        <v>0</v>
      </c>
      <c r="BG133" s="149">
        <f>IF(U133="zákl. přenesená",N133,0)</f>
        <v>0</v>
      </c>
      <c r="BH133" s="149">
        <f>IF(U133="sníž. přenesená",N133,0)</f>
        <v>0</v>
      </c>
      <c r="BI133" s="149">
        <f>IF(U133="nulová",N133,0)</f>
        <v>0</v>
      </c>
      <c r="BJ133" s="20" t="s">
        <v>11</v>
      </c>
      <c r="BK133" s="149">
        <f>ROUND(L133*K133,0)</f>
        <v>0</v>
      </c>
      <c r="BL133" s="20" t="s">
        <v>146</v>
      </c>
      <c r="BM133" s="20" t="s">
        <v>555</v>
      </c>
    </row>
    <row r="134" spans="2:65" s="11" customFormat="1" ht="22.5" customHeight="1">
      <c r="B134" s="158"/>
      <c r="C134" s="159"/>
      <c r="D134" s="159"/>
      <c r="E134" s="160" t="s">
        <v>5</v>
      </c>
      <c r="F134" s="236" t="s">
        <v>556</v>
      </c>
      <c r="G134" s="237"/>
      <c r="H134" s="237"/>
      <c r="I134" s="237"/>
      <c r="J134" s="159"/>
      <c r="K134" s="161">
        <v>2.8</v>
      </c>
      <c r="L134" s="159"/>
      <c r="M134" s="159"/>
      <c r="N134" s="159"/>
      <c r="O134" s="159"/>
      <c r="P134" s="159"/>
      <c r="Q134" s="159"/>
      <c r="R134" s="162"/>
      <c r="T134" s="163"/>
      <c r="U134" s="159"/>
      <c r="V134" s="159"/>
      <c r="W134" s="159"/>
      <c r="X134" s="159"/>
      <c r="Y134" s="159"/>
      <c r="Z134" s="159"/>
      <c r="AA134" s="164"/>
      <c r="AT134" s="165" t="s">
        <v>152</v>
      </c>
      <c r="AU134" s="165" t="s">
        <v>103</v>
      </c>
      <c r="AV134" s="11" t="s">
        <v>103</v>
      </c>
      <c r="AW134" s="11" t="s">
        <v>39</v>
      </c>
      <c r="AX134" s="11" t="s">
        <v>82</v>
      </c>
      <c r="AY134" s="165" t="s">
        <v>141</v>
      </c>
    </row>
    <row r="135" spans="2:65" s="1" customFormat="1" ht="31.5" customHeight="1">
      <c r="B135" s="140"/>
      <c r="C135" s="141" t="s">
        <v>173</v>
      </c>
      <c r="D135" s="141" t="s">
        <v>142</v>
      </c>
      <c r="E135" s="142" t="s">
        <v>557</v>
      </c>
      <c r="F135" s="220" t="s">
        <v>558</v>
      </c>
      <c r="G135" s="220"/>
      <c r="H135" s="220"/>
      <c r="I135" s="220"/>
      <c r="J135" s="143" t="s">
        <v>181</v>
      </c>
      <c r="K135" s="144">
        <v>0.96</v>
      </c>
      <c r="L135" s="221"/>
      <c r="M135" s="221"/>
      <c r="N135" s="221">
        <f>ROUND(L135*K135,0)</f>
        <v>0</v>
      </c>
      <c r="O135" s="221"/>
      <c r="P135" s="221"/>
      <c r="Q135" s="221"/>
      <c r="R135" s="145"/>
      <c r="T135" s="146" t="s">
        <v>5</v>
      </c>
      <c r="U135" s="43" t="s">
        <v>47</v>
      </c>
      <c r="V135" s="147">
        <v>0.59</v>
      </c>
      <c r="W135" s="147">
        <f>V135*K135</f>
        <v>0.5663999999999999</v>
      </c>
      <c r="X135" s="147">
        <v>0</v>
      </c>
      <c r="Y135" s="147">
        <f>X135*K135</f>
        <v>0</v>
      </c>
      <c r="Z135" s="147">
        <v>0</v>
      </c>
      <c r="AA135" s="148">
        <f>Z135*K135</f>
        <v>0</v>
      </c>
      <c r="AR135" s="20" t="s">
        <v>146</v>
      </c>
      <c r="AT135" s="20" t="s">
        <v>142</v>
      </c>
      <c r="AU135" s="20" t="s">
        <v>103</v>
      </c>
      <c r="AY135" s="20" t="s">
        <v>141</v>
      </c>
      <c r="BE135" s="149">
        <f>IF(U135="základní",N135,0)</f>
        <v>0</v>
      </c>
      <c r="BF135" s="149">
        <f>IF(U135="snížená",N135,0)</f>
        <v>0</v>
      </c>
      <c r="BG135" s="149">
        <f>IF(U135="zákl. přenesená",N135,0)</f>
        <v>0</v>
      </c>
      <c r="BH135" s="149">
        <f>IF(U135="sníž. přenesená",N135,0)</f>
        <v>0</v>
      </c>
      <c r="BI135" s="149">
        <f>IF(U135="nulová",N135,0)</f>
        <v>0</v>
      </c>
      <c r="BJ135" s="20" t="s">
        <v>11</v>
      </c>
      <c r="BK135" s="149">
        <f>ROUND(L135*K135,0)</f>
        <v>0</v>
      </c>
      <c r="BL135" s="20" t="s">
        <v>146</v>
      </c>
      <c r="BM135" s="20" t="s">
        <v>559</v>
      </c>
    </row>
    <row r="136" spans="2:65" s="1" customFormat="1" ht="31.5" customHeight="1">
      <c r="B136" s="140"/>
      <c r="C136" s="141" t="s">
        <v>178</v>
      </c>
      <c r="D136" s="141" t="s">
        <v>142</v>
      </c>
      <c r="E136" s="142" t="s">
        <v>560</v>
      </c>
      <c r="F136" s="220" t="s">
        <v>561</v>
      </c>
      <c r="G136" s="220"/>
      <c r="H136" s="220"/>
      <c r="I136" s="220"/>
      <c r="J136" s="143" t="s">
        <v>181</v>
      </c>
      <c r="K136" s="144">
        <v>22.4</v>
      </c>
      <c r="L136" s="221"/>
      <c r="M136" s="221"/>
      <c r="N136" s="221">
        <f>ROUND(L136*K136,0)</f>
        <v>0</v>
      </c>
      <c r="O136" s="221"/>
      <c r="P136" s="221"/>
      <c r="Q136" s="221"/>
      <c r="R136" s="145"/>
      <c r="T136" s="146" t="s">
        <v>5</v>
      </c>
      <c r="U136" s="43" t="s">
        <v>47</v>
      </c>
      <c r="V136" s="147">
        <v>1.43</v>
      </c>
      <c r="W136" s="147">
        <f>V136*K136</f>
        <v>32.031999999999996</v>
      </c>
      <c r="X136" s="147">
        <v>0</v>
      </c>
      <c r="Y136" s="147">
        <f>X136*K136</f>
        <v>0</v>
      </c>
      <c r="Z136" s="147">
        <v>0</v>
      </c>
      <c r="AA136" s="148">
        <f>Z136*K136</f>
        <v>0</v>
      </c>
      <c r="AR136" s="20" t="s">
        <v>146</v>
      </c>
      <c r="AT136" s="20" t="s">
        <v>142</v>
      </c>
      <c r="AU136" s="20" t="s">
        <v>103</v>
      </c>
      <c r="AY136" s="20" t="s">
        <v>141</v>
      </c>
      <c r="BE136" s="149">
        <f>IF(U136="základní",N136,0)</f>
        <v>0</v>
      </c>
      <c r="BF136" s="149">
        <f>IF(U136="snížená",N136,0)</f>
        <v>0</v>
      </c>
      <c r="BG136" s="149">
        <f>IF(U136="zákl. přenesená",N136,0)</f>
        <v>0</v>
      </c>
      <c r="BH136" s="149">
        <f>IF(U136="sníž. přenesená",N136,0)</f>
        <v>0</v>
      </c>
      <c r="BI136" s="149">
        <f>IF(U136="nulová",N136,0)</f>
        <v>0</v>
      </c>
      <c r="BJ136" s="20" t="s">
        <v>11</v>
      </c>
      <c r="BK136" s="149">
        <f>ROUND(L136*K136,0)</f>
        <v>0</v>
      </c>
      <c r="BL136" s="20" t="s">
        <v>146</v>
      </c>
      <c r="BM136" s="20" t="s">
        <v>562</v>
      </c>
    </row>
    <row r="137" spans="2:65" s="10" customFormat="1" ht="22.5" customHeight="1">
      <c r="B137" s="150"/>
      <c r="C137" s="151"/>
      <c r="D137" s="151"/>
      <c r="E137" s="152" t="s">
        <v>5</v>
      </c>
      <c r="F137" s="240" t="s">
        <v>563</v>
      </c>
      <c r="G137" s="241"/>
      <c r="H137" s="241"/>
      <c r="I137" s="241"/>
      <c r="J137" s="151"/>
      <c r="K137" s="153" t="s">
        <v>5</v>
      </c>
      <c r="L137" s="151"/>
      <c r="M137" s="151"/>
      <c r="N137" s="151"/>
      <c r="O137" s="151"/>
      <c r="P137" s="151"/>
      <c r="Q137" s="151"/>
      <c r="R137" s="154"/>
      <c r="T137" s="155"/>
      <c r="U137" s="151"/>
      <c r="V137" s="151"/>
      <c r="W137" s="151"/>
      <c r="X137" s="151"/>
      <c r="Y137" s="151"/>
      <c r="Z137" s="151"/>
      <c r="AA137" s="156"/>
      <c r="AT137" s="157" t="s">
        <v>152</v>
      </c>
      <c r="AU137" s="157" t="s">
        <v>103</v>
      </c>
      <c r="AV137" s="10" t="s">
        <v>11</v>
      </c>
      <c r="AW137" s="10" t="s">
        <v>39</v>
      </c>
      <c r="AX137" s="10" t="s">
        <v>82</v>
      </c>
      <c r="AY137" s="157" t="s">
        <v>141</v>
      </c>
    </row>
    <row r="138" spans="2:65" s="11" customFormat="1" ht="22.5" customHeight="1">
      <c r="B138" s="158"/>
      <c r="C138" s="159"/>
      <c r="D138" s="159"/>
      <c r="E138" s="160" t="s">
        <v>5</v>
      </c>
      <c r="F138" s="238" t="s">
        <v>564</v>
      </c>
      <c r="G138" s="239"/>
      <c r="H138" s="239"/>
      <c r="I138" s="239"/>
      <c r="J138" s="159"/>
      <c r="K138" s="161">
        <v>22.4</v>
      </c>
      <c r="L138" s="159"/>
      <c r="M138" s="159"/>
      <c r="N138" s="159"/>
      <c r="O138" s="159"/>
      <c r="P138" s="159"/>
      <c r="Q138" s="159"/>
      <c r="R138" s="162"/>
      <c r="T138" s="163"/>
      <c r="U138" s="159"/>
      <c r="V138" s="159"/>
      <c r="W138" s="159"/>
      <c r="X138" s="159"/>
      <c r="Y138" s="159"/>
      <c r="Z138" s="159"/>
      <c r="AA138" s="164"/>
      <c r="AT138" s="165" t="s">
        <v>152</v>
      </c>
      <c r="AU138" s="165" t="s">
        <v>103</v>
      </c>
      <c r="AV138" s="11" t="s">
        <v>103</v>
      </c>
      <c r="AW138" s="11" t="s">
        <v>39</v>
      </c>
      <c r="AX138" s="11" t="s">
        <v>82</v>
      </c>
      <c r="AY138" s="165" t="s">
        <v>141</v>
      </c>
    </row>
    <row r="139" spans="2:65" s="1" customFormat="1" ht="31.5" customHeight="1">
      <c r="B139" s="140"/>
      <c r="C139" s="141" t="s">
        <v>184</v>
      </c>
      <c r="D139" s="141" t="s">
        <v>142</v>
      </c>
      <c r="E139" s="142" t="s">
        <v>202</v>
      </c>
      <c r="F139" s="220" t="s">
        <v>203</v>
      </c>
      <c r="G139" s="220"/>
      <c r="H139" s="220"/>
      <c r="I139" s="220"/>
      <c r="J139" s="143" t="s">
        <v>181</v>
      </c>
      <c r="K139" s="144">
        <v>22.4</v>
      </c>
      <c r="L139" s="221"/>
      <c r="M139" s="221"/>
      <c r="N139" s="221">
        <f>ROUND(L139*K139,0)</f>
        <v>0</v>
      </c>
      <c r="O139" s="221"/>
      <c r="P139" s="221"/>
      <c r="Q139" s="221"/>
      <c r="R139" s="145"/>
      <c r="T139" s="146" t="s">
        <v>5</v>
      </c>
      <c r="U139" s="43" t="s">
        <v>47</v>
      </c>
      <c r="V139" s="147">
        <v>0.1</v>
      </c>
      <c r="W139" s="147">
        <f>V139*K139</f>
        <v>2.2399999999999998</v>
      </c>
      <c r="X139" s="147">
        <v>0</v>
      </c>
      <c r="Y139" s="147">
        <f>X139*K139</f>
        <v>0</v>
      </c>
      <c r="Z139" s="147">
        <v>0</v>
      </c>
      <c r="AA139" s="148">
        <f>Z139*K139</f>
        <v>0</v>
      </c>
      <c r="AR139" s="20" t="s">
        <v>146</v>
      </c>
      <c r="AT139" s="20" t="s">
        <v>142</v>
      </c>
      <c r="AU139" s="20" t="s">
        <v>103</v>
      </c>
      <c r="AY139" s="20" t="s">
        <v>141</v>
      </c>
      <c r="BE139" s="149">
        <f>IF(U139="základní",N139,0)</f>
        <v>0</v>
      </c>
      <c r="BF139" s="149">
        <f>IF(U139="snížená",N139,0)</f>
        <v>0</v>
      </c>
      <c r="BG139" s="149">
        <f>IF(U139="zákl. přenesená",N139,0)</f>
        <v>0</v>
      </c>
      <c r="BH139" s="149">
        <f>IF(U139="sníž. přenesená",N139,0)</f>
        <v>0</v>
      </c>
      <c r="BI139" s="149">
        <f>IF(U139="nulová",N139,0)</f>
        <v>0</v>
      </c>
      <c r="BJ139" s="20" t="s">
        <v>11</v>
      </c>
      <c r="BK139" s="149">
        <f>ROUND(L139*K139,0)</f>
        <v>0</v>
      </c>
      <c r="BL139" s="20" t="s">
        <v>146</v>
      </c>
      <c r="BM139" s="20" t="s">
        <v>565</v>
      </c>
    </row>
    <row r="140" spans="2:65" s="1" customFormat="1" ht="22.5" customHeight="1">
      <c r="B140" s="140"/>
      <c r="C140" s="141" t="s">
        <v>27</v>
      </c>
      <c r="D140" s="141" t="s">
        <v>142</v>
      </c>
      <c r="E140" s="142" t="s">
        <v>566</v>
      </c>
      <c r="F140" s="220" t="s">
        <v>567</v>
      </c>
      <c r="G140" s="220"/>
      <c r="H140" s="220"/>
      <c r="I140" s="220"/>
      <c r="J140" s="143" t="s">
        <v>181</v>
      </c>
      <c r="K140" s="144">
        <v>2.2400000000000002</v>
      </c>
      <c r="L140" s="221"/>
      <c r="M140" s="221"/>
      <c r="N140" s="221">
        <f>ROUND(L140*K140,0)</f>
        <v>0</v>
      </c>
      <c r="O140" s="221"/>
      <c r="P140" s="221"/>
      <c r="Q140" s="221"/>
      <c r="R140" s="145"/>
      <c r="T140" s="146" t="s">
        <v>5</v>
      </c>
      <c r="U140" s="43" t="s">
        <v>47</v>
      </c>
      <c r="V140" s="147">
        <v>5.9260000000000002</v>
      </c>
      <c r="W140" s="147">
        <f>V140*K140</f>
        <v>13.274240000000002</v>
      </c>
      <c r="X140" s="147">
        <v>0</v>
      </c>
      <c r="Y140" s="147">
        <f>X140*K140</f>
        <v>0</v>
      </c>
      <c r="Z140" s="147">
        <v>0</v>
      </c>
      <c r="AA140" s="148">
        <f>Z140*K140</f>
        <v>0</v>
      </c>
      <c r="AR140" s="20" t="s">
        <v>146</v>
      </c>
      <c r="AT140" s="20" t="s">
        <v>142</v>
      </c>
      <c r="AU140" s="20" t="s">
        <v>103</v>
      </c>
      <c r="AY140" s="20" t="s">
        <v>141</v>
      </c>
      <c r="BE140" s="149">
        <f>IF(U140="základní",N140,0)</f>
        <v>0</v>
      </c>
      <c r="BF140" s="149">
        <f>IF(U140="snížená",N140,0)</f>
        <v>0</v>
      </c>
      <c r="BG140" s="149">
        <f>IF(U140="zákl. přenesená",N140,0)</f>
        <v>0</v>
      </c>
      <c r="BH140" s="149">
        <f>IF(U140="sníž. přenesená",N140,0)</f>
        <v>0</v>
      </c>
      <c r="BI140" s="149">
        <f>IF(U140="nulová",N140,0)</f>
        <v>0</v>
      </c>
      <c r="BJ140" s="20" t="s">
        <v>11</v>
      </c>
      <c r="BK140" s="149">
        <f>ROUND(L140*K140,0)</f>
        <v>0</v>
      </c>
      <c r="BL140" s="20" t="s">
        <v>146</v>
      </c>
      <c r="BM140" s="20" t="s">
        <v>568</v>
      </c>
    </row>
    <row r="141" spans="2:65" s="11" customFormat="1" ht="22.5" customHeight="1">
      <c r="B141" s="158"/>
      <c r="C141" s="159"/>
      <c r="D141" s="159"/>
      <c r="E141" s="160" t="s">
        <v>5</v>
      </c>
      <c r="F141" s="236" t="s">
        <v>569</v>
      </c>
      <c r="G141" s="237"/>
      <c r="H141" s="237"/>
      <c r="I141" s="237"/>
      <c r="J141" s="159"/>
      <c r="K141" s="161">
        <v>2.2400000000000002</v>
      </c>
      <c r="L141" s="159"/>
      <c r="M141" s="159"/>
      <c r="N141" s="159"/>
      <c r="O141" s="159"/>
      <c r="P141" s="159"/>
      <c r="Q141" s="159"/>
      <c r="R141" s="162"/>
      <c r="T141" s="163"/>
      <c r="U141" s="159"/>
      <c r="V141" s="159"/>
      <c r="W141" s="159"/>
      <c r="X141" s="159"/>
      <c r="Y141" s="159"/>
      <c r="Z141" s="159"/>
      <c r="AA141" s="164"/>
      <c r="AT141" s="165" t="s">
        <v>152</v>
      </c>
      <c r="AU141" s="165" t="s">
        <v>103</v>
      </c>
      <c r="AV141" s="11" t="s">
        <v>103</v>
      </c>
      <c r="AW141" s="11" t="s">
        <v>39</v>
      </c>
      <c r="AX141" s="11" t="s">
        <v>82</v>
      </c>
      <c r="AY141" s="165" t="s">
        <v>141</v>
      </c>
    </row>
    <row r="142" spans="2:65" s="1" customFormat="1" ht="31.5" customHeight="1">
      <c r="B142" s="140"/>
      <c r="C142" s="141" t="s">
        <v>192</v>
      </c>
      <c r="D142" s="141" t="s">
        <v>142</v>
      </c>
      <c r="E142" s="142" t="s">
        <v>219</v>
      </c>
      <c r="F142" s="220" t="s">
        <v>220</v>
      </c>
      <c r="G142" s="220"/>
      <c r="H142" s="220"/>
      <c r="I142" s="220"/>
      <c r="J142" s="143" t="s">
        <v>145</v>
      </c>
      <c r="K142" s="144">
        <v>56</v>
      </c>
      <c r="L142" s="221"/>
      <c r="M142" s="221"/>
      <c r="N142" s="221">
        <f>ROUND(L142*K142,0)</f>
        <v>0</v>
      </c>
      <c r="O142" s="221"/>
      <c r="P142" s="221"/>
      <c r="Q142" s="221"/>
      <c r="R142" s="145"/>
      <c r="T142" s="146" t="s">
        <v>5</v>
      </c>
      <c r="U142" s="43" t="s">
        <v>47</v>
      </c>
      <c r="V142" s="147">
        <v>0.23599999999999999</v>
      </c>
      <c r="W142" s="147">
        <f>V142*K142</f>
        <v>13.215999999999999</v>
      </c>
      <c r="X142" s="147">
        <v>8.4000000000000003E-4</v>
      </c>
      <c r="Y142" s="147">
        <f>X142*K142</f>
        <v>4.7039999999999998E-2</v>
      </c>
      <c r="Z142" s="147">
        <v>0</v>
      </c>
      <c r="AA142" s="148">
        <f>Z142*K142</f>
        <v>0</v>
      </c>
      <c r="AR142" s="20" t="s">
        <v>146</v>
      </c>
      <c r="AT142" s="20" t="s">
        <v>142</v>
      </c>
      <c r="AU142" s="20" t="s">
        <v>103</v>
      </c>
      <c r="AY142" s="20" t="s">
        <v>141</v>
      </c>
      <c r="BE142" s="149">
        <f>IF(U142="základní",N142,0)</f>
        <v>0</v>
      </c>
      <c r="BF142" s="149">
        <f>IF(U142="snížená",N142,0)</f>
        <v>0</v>
      </c>
      <c r="BG142" s="149">
        <f>IF(U142="zákl. přenesená",N142,0)</f>
        <v>0</v>
      </c>
      <c r="BH142" s="149">
        <f>IF(U142="sníž. přenesená",N142,0)</f>
        <v>0</v>
      </c>
      <c r="BI142" s="149">
        <f>IF(U142="nulová",N142,0)</f>
        <v>0</v>
      </c>
      <c r="BJ142" s="20" t="s">
        <v>11</v>
      </c>
      <c r="BK142" s="149">
        <f>ROUND(L142*K142,0)</f>
        <v>0</v>
      </c>
      <c r="BL142" s="20" t="s">
        <v>146</v>
      </c>
      <c r="BM142" s="20" t="s">
        <v>570</v>
      </c>
    </row>
    <row r="143" spans="2:65" s="11" customFormat="1" ht="22.5" customHeight="1">
      <c r="B143" s="158"/>
      <c r="C143" s="159"/>
      <c r="D143" s="159"/>
      <c r="E143" s="160" t="s">
        <v>5</v>
      </c>
      <c r="F143" s="236" t="s">
        <v>571</v>
      </c>
      <c r="G143" s="237"/>
      <c r="H143" s="237"/>
      <c r="I143" s="237"/>
      <c r="J143" s="159"/>
      <c r="K143" s="161">
        <v>56</v>
      </c>
      <c r="L143" s="159"/>
      <c r="M143" s="159"/>
      <c r="N143" s="159"/>
      <c r="O143" s="159"/>
      <c r="P143" s="159"/>
      <c r="Q143" s="159"/>
      <c r="R143" s="162"/>
      <c r="T143" s="163"/>
      <c r="U143" s="159"/>
      <c r="V143" s="159"/>
      <c r="W143" s="159"/>
      <c r="X143" s="159"/>
      <c r="Y143" s="159"/>
      <c r="Z143" s="159"/>
      <c r="AA143" s="164"/>
      <c r="AT143" s="165" t="s">
        <v>152</v>
      </c>
      <c r="AU143" s="165" t="s">
        <v>103</v>
      </c>
      <c r="AV143" s="11" t="s">
        <v>103</v>
      </c>
      <c r="AW143" s="11" t="s">
        <v>39</v>
      </c>
      <c r="AX143" s="11" t="s">
        <v>82</v>
      </c>
      <c r="AY143" s="165" t="s">
        <v>141</v>
      </c>
    </row>
    <row r="144" spans="2:65" s="1" customFormat="1" ht="31.5" customHeight="1">
      <c r="B144" s="140"/>
      <c r="C144" s="141" t="s">
        <v>201</v>
      </c>
      <c r="D144" s="141" t="s">
        <v>142</v>
      </c>
      <c r="E144" s="142" t="s">
        <v>224</v>
      </c>
      <c r="F144" s="220" t="s">
        <v>225</v>
      </c>
      <c r="G144" s="220"/>
      <c r="H144" s="220"/>
      <c r="I144" s="220"/>
      <c r="J144" s="143" t="s">
        <v>145</v>
      </c>
      <c r="K144" s="144">
        <v>56</v>
      </c>
      <c r="L144" s="221"/>
      <c r="M144" s="221"/>
      <c r="N144" s="221">
        <f>ROUND(L144*K144,0)</f>
        <v>0</v>
      </c>
      <c r="O144" s="221"/>
      <c r="P144" s="221"/>
      <c r="Q144" s="221"/>
      <c r="R144" s="145"/>
      <c r="T144" s="146" t="s">
        <v>5</v>
      </c>
      <c r="U144" s="43" t="s">
        <v>47</v>
      </c>
      <c r="V144" s="147">
        <v>7.0000000000000007E-2</v>
      </c>
      <c r="W144" s="147">
        <f>V144*K144</f>
        <v>3.9200000000000004</v>
      </c>
      <c r="X144" s="147">
        <v>0</v>
      </c>
      <c r="Y144" s="147">
        <f>X144*K144</f>
        <v>0</v>
      </c>
      <c r="Z144" s="147">
        <v>0</v>
      </c>
      <c r="AA144" s="148">
        <f>Z144*K144</f>
        <v>0</v>
      </c>
      <c r="AR144" s="20" t="s">
        <v>146</v>
      </c>
      <c r="AT144" s="20" t="s">
        <v>142</v>
      </c>
      <c r="AU144" s="20" t="s">
        <v>103</v>
      </c>
      <c r="AY144" s="20" t="s">
        <v>141</v>
      </c>
      <c r="BE144" s="149">
        <f>IF(U144="základní",N144,0)</f>
        <v>0</v>
      </c>
      <c r="BF144" s="149">
        <f>IF(U144="snížená",N144,0)</f>
        <v>0</v>
      </c>
      <c r="BG144" s="149">
        <f>IF(U144="zákl. přenesená",N144,0)</f>
        <v>0</v>
      </c>
      <c r="BH144" s="149">
        <f>IF(U144="sníž. přenesená",N144,0)</f>
        <v>0</v>
      </c>
      <c r="BI144" s="149">
        <f>IF(U144="nulová",N144,0)</f>
        <v>0</v>
      </c>
      <c r="BJ144" s="20" t="s">
        <v>11</v>
      </c>
      <c r="BK144" s="149">
        <f>ROUND(L144*K144,0)</f>
        <v>0</v>
      </c>
      <c r="BL144" s="20" t="s">
        <v>146</v>
      </c>
      <c r="BM144" s="20" t="s">
        <v>572</v>
      </c>
    </row>
    <row r="145" spans="2:65" s="1" customFormat="1" ht="31.5" customHeight="1">
      <c r="B145" s="140"/>
      <c r="C145" s="141" t="s">
        <v>205</v>
      </c>
      <c r="D145" s="141" t="s">
        <v>142</v>
      </c>
      <c r="E145" s="142" t="s">
        <v>228</v>
      </c>
      <c r="F145" s="220" t="s">
        <v>229</v>
      </c>
      <c r="G145" s="220"/>
      <c r="H145" s="220"/>
      <c r="I145" s="220"/>
      <c r="J145" s="143" t="s">
        <v>181</v>
      </c>
      <c r="K145" s="144">
        <v>22.4</v>
      </c>
      <c r="L145" s="221"/>
      <c r="M145" s="221"/>
      <c r="N145" s="221">
        <f>ROUND(L145*K145,0)</f>
        <v>0</v>
      </c>
      <c r="O145" s="221"/>
      <c r="P145" s="221"/>
      <c r="Q145" s="221"/>
      <c r="R145" s="145"/>
      <c r="T145" s="146" t="s">
        <v>5</v>
      </c>
      <c r="U145" s="43" t="s">
        <v>47</v>
      </c>
      <c r="V145" s="147">
        <v>0.34499999999999997</v>
      </c>
      <c r="W145" s="147">
        <f>V145*K145</f>
        <v>7.7279999999999989</v>
      </c>
      <c r="X145" s="147">
        <v>0</v>
      </c>
      <c r="Y145" s="147">
        <f>X145*K145</f>
        <v>0</v>
      </c>
      <c r="Z145" s="147">
        <v>0</v>
      </c>
      <c r="AA145" s="148">
        <f>Z145*K145</f>
        <v>0</v>
      </c>
      <c r="AR145" s="20" t="s">
        <v>146</v>
      </c>
      <c r="AT145" s="20" t="s">
        <v>142</v>
      </c>
      <c r="AU145" s="20" t="s">
        <v>103</v>
      </c>
      <c r="AY145" s="20" t="s">
        <v>141</v>
      </c>
      <c r="BE145" s="149">
        <f>IF(U145="základní",N145,0)</f>
        <v>0</v>
      </c>
      <c r="BF145" s="149">
        <f>IF(U145="snížená",N145,0)</f>
        <v>0</v>
      </c>
      <c r="BG145" s="149">
        <f>IF(U145="zákl. přenesená",N145,0)</f>
        <v>0</v>
      </c>
      <c r="BH145" s="149">
        <f>IF(U145="sníž. přenesená",N145,0)</f>
        <v>0</v>
      </c>
      <c r="BI145" s="149">
        <f>IF(U145="nulová",N145,0)</f>
        <v>0</v>
      </c>
      <c r="BJ145" s="20" t="s">
        <v>11</v>
      </c>
      <c r="BK145" s="149">
        <f>ROUND(L145*K145,0)</f>
        <v>0</v>
      </c>
      <c r="BL145" s="20" t="s">
        <v>146</v>
      </c>
      <c r="BM145" s="20" t="s">
        <v>573</v>
      </c>
    </row>
    <row r="146" spans="2:65" s="1" customFormat="1" ht="31.5" customHeight="1">
      <c r="B146" s="140"/>
      <c r="C146" s="141" t="s">
        <v>211</v>
      </c>
      <c r="D146" s="141" t="s">
        <v>142</v>
      </c>
      <c r="E146" s="142" t="s">
        <v>574</v>
      </c>
      <c r="F146" s="220" t="s">
        <v>575</v>
      </c>
      <c r="G146" s="220"/>
      <c r="H146" s="220"/>
      <c r="I146" s="220"/>
      <c r="J146" s="143" t="s">
        <v>181</v>
      </c>
      <c r="K146" s="144">
        <v>2.2400000000000002</v>
      </c>
      <c r="L146" s="221"/>
      <c r="M146" s="221"/>
      <c r="N146" s="221">
        <f>ROUND(L146*K146,0)</f>
        <v>0</v>
      </c>
      <c r="O146" s="221"/>
      <c r="P146" s="221"/>
      <c r="Q146" s="221"/>
      <c r="R146" s="145"/>
      <c r="T146" s="146" t="s">
        <v>5</v>
      </c>
      <c r="U146" s="43" t="s">
        <v>47</v>
      </c>
      <c r="V146" s="147">
        <v>0.97399999999999998</v>
      </c>
      <c r="W146" s="147">
        <f>V146*K146</f>
        <v>2.1817600000000001</v>
      </c>
      <c r="X146" s="147">
        <v>0</v>
      </c>
      <c r="Y146" s="147">
        <f>X146*K146</f>
        <v>0</v>
      </c>
      <c r="Z146" s="147">
        <v>0</v>
      </c>
      <c r="AA146" s="148">
        <f>Z146*K146</f>
        <v>0</v>
      </c>
      <c r="AR146" s="20" t="s">
        <v>146</v>
      </c>
      <c r="AT146" s="20" t="s">
        <v>142</v>
      </c>
      <c r="AU146" s="20" t="s">
        <v>103</v>
      </c>
      <c r="AY146" s="20" t="s">
        <v>141</v>
      </c>
      <c r="BE146" s="149">
        <f>IF(U146="základní",N146,0)</f>
        <v>0</v>
      </c>
      <c r="BF146" s="149">
        <f>IF(U146="snížená",N146,0)</f>
        <v>0</v>
      </c>
      <c r="BG146" s="149">
        <f>IF(U146="zákl. přenesená",N146,0)</f>
        <v>0</v>
      </c>
      <c r="BH146" s="149">
        <f>IF(U146="sníž. přenesená",N146,0)</f>
        <v>0</v>
      </c>
      <c r="BI146" s="149">
        <f>IF(U146="nulová",N146,0)</f>
        <v>0</v>
      </c>
      <c r="BJ146" s="20" t="s">
        <v>11</v>
      </c>
      <c r="BK146" s="149">
        <f>ROUND(L146*K146,0)</f>
        <v>0</v>
      </c>
      <c r="BL146" s="20" t="s">
        <v>146</v>
      </c>
      <c r="BM146" s="20" t="s">
        <v>576</v>
      </c>
    </row>
    <row r="147" spans="2:65" s="1" customFormat="1" ht="31.5" customHeight="1">
      <c r="B147" s="140"/>
      <c r="C147" s="141" t="s">
        <v>12</v>
      </c>
      <c r="D147" s="141" t="s">
        <v>142</v>
      </c>
      <c r="E147" s="142" t="s">
        <v>233</v>
      </c>
      <c r="F147" s="220" t="s">
        <v>234</v>
      </c>
      <c r="G147" s="220"/>
      <c r="H147" s="220"/>
      <c r="I147" s="220"/>
      <c r="J147" s="143" t="s">
        <v>181</v>
      </c>
      <c r="K147" s="144">
        <v>1.6</v>
      </c>
      <c r="L147" s="221"/>
      <c r="M147" s="221"/>
      <c r="N147" s="221">
        <f>ROUND(L147*K147,0)</f>
        <v>0</v>
      </c>
      <c r="O147" s="221"/>
      <c r="P147" s="221"/>
      <c r="Q147" s="221"/>
      <c r="R147" s="145"/>
      <c r="T147" s="146" t="s">
        <v>5</v>
      </c>
      <c r="U147" s="43" t="s">
        <v>47</v>
      </c>
      <c r="V147" s="147">
        <v>8.3000000000000004E-2</v>
      </c>
      <c r="W147" s="147">
        <f>V147*K147</f>
        <v>0.1328</v>
      </c>
      <c r="X147" s="147">
        <v>0</v>
      </c>
      <c r="Y147" s="147">
        <f>X147*K147</f>
        <v>0</v>
      </c>
      <c r="Z147" s="147">
        <v>0</v>
      </c>
      <c r="AA147" s="148">
        <f>Z147*K147</f>
        <v>0</v>
      </c>
      <c r="AR147" s="20" t="s">
        <v>146</v>
      </c>
      <c r="AT147" s="20" t="s">
        <v>142</v>
      </c>
      <c r="AU147" s="20" t="s">
        <v>103</v>
      </c>
      <c r="AY147" s="20" t="s">
        <v>141</v>
      </c>
      <c r="BE147" s="149">
        <f>IF(U147="základní",N147,0)</f>
        <v>0</v>
      </c>
      <c r="BF147" s="149">
        <f>IF(U147="snížená",N147,0)</f>
        <v>0</v>
      </c>
      <c r="BG147" s="149">
        <f>IF(U147="zákl. přenesená",N147,0)</f>
        <v>0</v>
      </c>
      <c r="BH147" s="149">
        <f>IF(U147="sníž. přenesená",N147,0)</f>
        <v>0</v>
      </c>
      <c r="BI147" s="149">
        <f>IF(U147="nulová",N147,0)</f>
        <v>0</v>
      </c>
      <c r="BJ147" s="20" t="s">
        <v>11</v>
      </c>
      <c r="BK147" s="149">
        <f>ROUND(L147*K147,0)</f>
        <v>0</v>
      </c>
      <c r="BL147" s="20" t="s">
        <v>146</v>
      </c>
      <c r="BM147" s="20" t="s">
        <v>577</v>
      </c>
    </row>
    <row r="148" spans="2:65" s="10" customFormat="1" ht="22.5" customHeight="1">
      <c r="B148" s="150"/>
      <c r="C148" s="151"/>
      <c r="D148" s="151"/>
      <c r="E148" s="152" t="s">
        <v>5</v>
      </c>
      <c r="F148" s="240" t="s">
        <v>578</v>
      </c>
      <c r="G148" s="241"/>
      <c r="H148" s="241"/>
      <c r="I148" s="241"/>
      <c r="J148" s="151"/>
      <c r="K148" s="153" t="s">
        <v>5</v>
      </c>
      <c r="L148" s="151"/>
      <c r="M148" s="151"/>
      <c r="N148" s="151"/>
      <c r="O148" s="151"/>
      <c r="P148" s="151"/>
      <c r="Q148" s="151"/>
      <c r="R148" s="154"/>
      <c r="T148" s="155"/>
      <c r="U148" s="151"/>
      <c r="V148" s="151"/>
      <c r="W148" s="151"/>
      <c r="X148" s="151"/>
      <c r="Y148" s="151"/>
      <c r="Z148" s="151"/>
      <c r="AA148" s="156"/>
      <c r="AT148" s="157" t="s">
        <v>152</v>
      </c>
      <c r="AU148" s="157" t="s">
        <v>103</v>
      </c>
      <c r="AV148" s="10" t="s">
        <v>11</v>
      </c>
      <c r="AW148" s="10" t="s">
        <v>39</v>
      </c>
      <c r="AX148" s="10" t="s">
        <v>82</v>
      </c>
      <c r="AY148" s="157" t="s">
        <v>141</v>
      </c>
    </row>
    <row r="149" spans="2:65" s="11" customFormat="1" ht="22.5" customHeight="1">
      <c r="B149" s="158"/>
      <c r="C149" s="159"/>
      <c r="D149" s="159"/>
      <c r="E149" s="160" t="s">
        <v>5</v>
      </c>
      <c r="F149" s="238" t="s">
        <v>579</v>
      </c>
      <c r="G149" s="239"/>
      <c r="H149" s="239"/>
      <c r="I149" s="239"/>
      <c r="J149" s="159"/>
      <c r="K149" s="161">
        <v>1.6</v>
      </c>
      <c r="L149" s="159"/>
      <c r="M149" s="159"/>
      <c r="N149" s="159"/>
      <c r="O149" s="159"/>
      <c r="P149" s="159"/>
      <c r="Q149" s="159"/>
      <c r="R149" s="162"/>
      <c r="T149" s="163"/>
      <c r="U149" s="159"/>
      <c r="V149" s="159"/>
      <c r="W149" s="159"/>
      <c r="X149" s="159"/>
      <c r="Y149" s="159"/>
      <c r="Z149" s="159"/>
      <c r="AA149" s="164"/>
      <c r="AT149" s="165" t="s">
        <v>152</v>
      </c>
      <c r="AU149" s="165" t="s">
        <v>103</v>
      </c>
      <c r="AV149" s="11" t="s">
        <v>103</v>
      </c>
      <c r="AW149" s="11" t="s">
        <v>39</v>
      </c>
      <c r="AX149" s="11" t="s">
        <v>11</v>
      </c>
      <c r="AY149" s="165" t="s">
        <v>141</v>
      </c>
    </row>
    <row r="150" spans="2:65" s="1" customFormat="1" ht="22.5" customHeight="1">
      <c r="B150" s="140"/>
      <c r="C150" s="141" t="s">
        <v>218</v>
      </c>
      <c r="D150" s="141" t="s">
        <v>142</v>
      </c>
      <c r="E150" s="142" t="s">
        <v>239</v>
      </c>
      <c r="F150" s="220" t="s">
        <v>240</v>
      </c>
      <c r="G150" s="220"/>
      <c r="H150" s="220"/>
      <c r="I150" s="220"/>
      <c r="J150" s="143" t="s">
        <v>181</v>
      </c>
      <c r="K150" s="144">
        <v>1.6</v>
      </c>
      <c r="L150" s="221"/>
      <c r="M150" s="221"/>
      <c r="N150" s="221">
        <f>ROUND(L150*K150,0)</f>
        <v>0</v>
      </c>
      <c r="O150" s="221"/>
      <c r="P150" s="221"/>
      <c r="Q150" s="221"/>
      <c r="R150" s="145"/>
      <c r="T150" s="146" t="s">
        <v>5</v>
      </c>
      <c r="U150" s="43" t="s">
        <v>47</v>
      </c>
      <c r="V150" s="147">
        <v>8.9999999999999993E-3</v>
      </c>
      <c r="W150" s="147">
        <f>V150*K150</f>
        <v>1.44E-2</v>
      </c>
      <c r="X150" s="147">
        <v>0</v>
      </c>
      <c r="Y150" s="147">
        <f>X150*K150</f>
        <v>0</v>
      </c>
      <c r="Z150" s="147">
        <v>0</v>
      </c>
      <c r="AA150" s="148">
        <f>Z150*K150</f>
        <v>0</v>
      </c>
      <c r="AR150" s="20" t="s">
        <v>146</v>
      </c>
      <c r="AT150" s="20" t="s">
        <v>142</v>
      </c>
      <c r="AU150" s="20" t="s">
        <v>103</v>
      </c>
      <c r="AY150" s="20" t="s">
        <v>141</v>
      </c>
      <c r="BE150" s="149">
        <f>IF(U150="základní",N150,0)</f>
        <v>0</v>
      </c>
      <c r="BF150" s="149">
        <f>IF(U150="snížená",N150,0)</f>
        <v>0</v>
      </c>
      <c r="BG150" s="149">
        <f>IF(U150="zákl. přenesená",N150,0)</f>
        <v>0</v>
      </c>
      <c r="BH150" s="149">
        <f>IF(U150="sníž. přenesená",N150,0)</f>
        <v>0</v>
      </c>
      <c r="BI150" s="149">
        <f>IF(U150="nulová",N150,0)</f>
        <v>0</v>
      </c>
      <c r="BJ150" s="20" t="s">
        <v>11</v>
      </c>
      <c r="BK150" s="149">
        <f>ROUND(L150*K150,0)</f>
        <v>0</v>
      </c>
      <c r="BL150" s="20" t="s">
        <v>146</v>
      </c>
      <c r="BM150" s="20" t="s">
        <v>580</v>
      </c>
    </row>
    <row r="151" spans="2:65" s="1" customFormat="1" ht="31.5" customHeight="1">
      <c r="B151" s="140"/>
      <c r="C151" s="141" t="s">
        <v>223</v>
      </c>
      <c r="D151" s="141" t="s">
        <v>142</v>
      </c>
      <c r="E151" s="142" t="s">
        <v>242</v>
      </c>
      <c r="F151" s="220" t="s">
        <v>243</v>
      </c>
      <c r="G151" s="220"/>
      <c r="H151" s="220"/>
      <c r="I151" s="220"/>
      <c r="J151" s="143" t="s">
        <v>244</v>
      </c>
      <c r="K151" s="144">
        <v>2.88</v>
      </c>
      <c r="L151" s="221"/>
      <c r="M151" s="221"/>
      <c r="N151" s="221">
        <f>ROUND(L151*K151,0)</f>
        <v>0</v>
      </c>
      <c r="O151" s="221"/>
      <c r="P151" s="221"/>
      <c r="Q151" s="221"/>
      <c r="R151" s="145"/>
      <c r="T151" s="146" t="s">
        <v>5</v>
      </c>
      <c r="U151" s="43" t="s">
        <v>47</v>
      </c>
      <c r="V151" s="147">
        <v>0</v>
      </c>
      <c r="W151" s="147">
        <f>V151*K151</f>
        <v>0</v>
      </c>
      <c r="X151" s="147">
        <v>0</v>
      </c>
      <c r="Y151" s="147">
        <f>X151*K151</f>
        <v>0</v>
      </c>
      <c r="Z151" s="147">
        <v>0</v>
      </c>
      <c r="AA151" s="148">
        <f>Z151*K151</f>
        <v>0</v>
      </c>
      <c r="AR151" s="20" t="s">
        <v>146</v>
      </c>
      <c r="AT151" s="20" t="s">
        <v>142</v>
      </c>
      <c r="AU151" s="20" t="s">
        <v>103</v>
      </c>
      <c r="AY151" s="20" t="s">
        <v>141</v>
      </c>
      <c r="BE151" s="149">
        <f>IF(U151="základní",N151,0)</f>
        <v>0</v>
      </c>
      <c r="BF151" s="149">
        <f>IF(U151="snížená",N151,0)</f>
        <v>0</v>
      </c>
      <c r="BG151" s="149">
        <f>IF(U151="zákl. přenesená",N151,0)</f>
        <v>0</v>
      </c>
      <c r="BH151" s="149">
        <f>IF(U151="sníž. přenesená",N151,0)</f>
        <v>0</v>
      </c>
      <c r="BI151" s="149">
        <f>IF(U151="nulová",N151,0)</f>
        <v>0</v>
      </c>
      <c r="BJ151" s="20" t="s">
        <v>11</v>
      </c>
      <c r="BK151" s="149">
        <f>ROUND(L151*K151,0)</f>
        <v>0</v>
      </c>
      <c r="BL151" s="20" t="s">
        <v>146</v>
      </c>
      <c r="BM151" s="20" t="s">
        <v>581</v>
      </c>
    </row>
    <row r="152" spans="2:65" s="1" customFormat="1" ht="31.5" customHeight="1">
      <c r="B152" s="140"/>
      <c r="C152" s="141" t="s">
        <v>227</v>
      </c>
      <c r="D152" s="141" t="s">
        <v>142</v>
      </c>
      <c r="E152" s="142" t="s">
        <v>247</v>
      </c>
      <c r="F152" s="220" t="s">
        <v>248</v>
      </c>
      <c r="G152" s="220"/>
      <c r="H152" s="220"/>
      <c r="I152" s="220"/>
      <c r="J152" s="143" t="s">
        <v>181</v>
      </c>
      <c r="K152" s="144">
        <v>29.6</v>
      </c>
      <c r="L152" s="221"/>
      <c r="M152" s="221"/>
      <c r="N152" s="221">
        <f>ROUND(L152*K152,0)</f>
        <v>0</v>
      </c>
      <c r="O152" s="221"/>
      <c r="P152" s="221"/>
      <c r="Q152" s="221"/>
      <c r="R152" s="145"/>
      <c r="T152" s="146" t="s">
        <v>5</v>
      </c>
      <c r="U152" s="43" t="s">
        <v>47</v>
      </c>
      <c r="V152" s="147">
        <v>0.29899999999999999</v>
      </c>
      <c r="W152" s="147">
        <f>V152*K152</f>
        <v>8.8504000000000005</v>
      </c>
      <c r="X152" s="147">
        <v>0</v>
      </c>
      <c r="Y152" s="147">
        <f>X152*K152</f>
        <v>0</v>
      </c>
      <c r="Z152" s="147">
        <v>0</v>
      </c>
      <c r="AA152" s="148">
        <f>Z152*K152</f>
        <v>0</v>
      </c>
      <c r="AR152" s="20" t="s">
        <v>146</v>
      </c>
      <c r="AT152" s="20" t="s">
        <v>142</v>
      </c>
      <c r="AU152" s="20" t="s">
        <v>103</v>
      </c>
      <c r="AY152" s="20" t="s">
        <v>141</v>
      </c>
      <c r="BE152" s="149">
        <f>IF(U152="základní",N152,0)</f>
        <v>0</v>
      </c>
      <c r="BF152" s="149">
        <f>IF(U152="snížená",N152,0)</f>
        <v>0</v>
      </c>
      <c r="BG152" s="149">
        <f>IF(U152="zákl. přenesená",N152,0)</f>
        <v>0</v>
      </c>
      <c r="BH152" s="149">
        <f>IF(U152="sníž. přenesená",N152,0)</f>
        <v>0</v>
      </c>
      <c r="BI152" s="149">
        <f>IF(U152="nulová",N152,0)</f>
        <v>0</v>
      </c>
      <c r="BJ152" s="20" t="s">
        <v>11</v>
      </c>
      <c r="BK152" s="149">
        <f>ROUND(L152*K152,0)</f>
        <v>0</v>
      </c>
      <c r="BL152" s="20" t="s">
        <v>146</v>
      </c>
      <c r="BM152" s="20" t="s">
        <v>582</v>
      </c>
    </row>
    <row r="153" spans="2:65" s="11" customFormat="1" ht="22.5" customHeight="1">
      <c r="B153" s="158"/>
      <c r="C153" s="159"/>
      <c r="D153" s="159"/>
      <c r="E153" s="160" t="s">
        <v>5</v>
      </c>
      <c r="F153" s="236" t="s">
        <v>583</v>
      </c>
      <c r="G153" s="237"/>
      <c r="H153" s="237"/>
      <c r="I153" s="237"/>
      <c r="J153" s="159"/>
      <c r="K153" s="161">
        <v>22.4</v>
      </c>
      <c r="L153" s="159"/>
      <c r="M153" s="159"/>
      <c r="N153" s="159"/>
      <c r="O153" s="159"/>
      <c r="P153" s="159"/>
      <c r="Q153" s="159"/>
      <c r="R153" s="162"/>
      <c r="T153" s="163"/>
      <c r="U153" s="159"/>
      <c r="V153" s="159"/>
      <c r="W153" s="159"/>
      <c r="X153" s="159"/>
      <c r="Y153" s="159"/>
      <c r="Z153" s="159"/>
      <c r="AA153" s="164"/>
      <c r="AT153" s="165" t="s">
        <v>152</v>
      </c>
      <c r="AU153" s="165" t="s">
        <v>103</v>
      </c>
      <c r="AV153" s="11" t="s">
        <v>103</v>
      </c>
      <c r="AW153" s="11" t="s">
        <v>39</v>
      </c>
      <c r="AX153" s="11" t="s">
        <v>82</v>
      </c>
      <c r="AY153" s="165" t="s">
        <v>141</v>
      </c>
    </row>
    <row r="154" spans="2:65" s="10" customFormat="1" ht="22.5" customHeight="1">
      <c r="B154" s="150"/>
      <c r="C154" s="151"/>
      <c r="D154" s="151"/>
      <c r="E154" s="152" t="s">
        <v>5</v>
      </c>
      <c r="F154" s="242" t="s">
        <v>584</v>
      </c>
      <c r="G154" s="243"/>
      <c r="H154" s="243"/>
      <c r="I154" s="243"/>
      <c r="J154" s="151"/>
      <c r="K154" s="153" t="s">
        <v>5</v>
      </c>
      <c r="L154" s="151"/>
      <c r="M154" s="151"/>
      <c r="N154" s="151"/>
      <c r="O154" s="151"/>
      <c r="P154" s="151"/>
      <c r="Q154" s="151"/>
      <c r="R154" s="154"/>
      <c r="T154" s="155"/>
      <c r="U154" s="151"/>
      <c r="V154" s="151"/>
      <c r="W154" s="151"/>
      <c r="X154" s="151"/>
      <c r="Y154" s="151"/>
      <c r="Z154" s="151"/>
      <c r="AA154" s="156"/>
      <c r="AT154" s="157" t="s">
        <v>152</v>
      </c>
      <c r="AU154" s="157" t="s">
        <v>103</v>
      </c>
      <c r="AV154" s="10" t="s">
        <v>11</v>
      </c>
      <c r="AW154" s="10" t="s">
        <v>39</v>
      </c>
      <c r="AX154" s="10" t="s">
        <v>82</v>
      </c>
      <c r="AY154" s="157" t="s">
        <v>141</v>
      </c>
    </row>
    <row r="155" spans="2:65" s="11" customFormat="1" ht="22.5" customHeight="1">
      <c r="B155" s="158"/>
      <c r="C155" s="159"/>
      <c r="D155" s="159"/>
      <c r="E155" s="160" t="s">
        <v>5</v>
      </c>
      <c r="F155" s="238" t="s">
        <v>585</v>
      </c>
      <c r="G155" s="239"/>
      <c r="H155" s="239"/>
      <c r="I155" s="239"/>
      <c r="J155" s="159"/>
      <c r="K155" s="161">
        <v>7.2</v>
      </c>
      <c r="L155" s="159"/>
      <c r="M155" s="159"/>
      <c r="N155" s="159"/>
      <c r="O155" s="159"/>
      <c r="P155" s="159"/>
      <c r="Q155" s="159"/>
      <c r="R155" s="162"/>
      <c r="T155" s="163"/>
      <c r="U155" s="159"/>
      <c r="V155" s="159"/>
      <c r="W155" s="159"/>
      <c r="X155" s="159"/>
      <c r="Y155" s="159"/>
      <c r="Z155" s="159"/>
      <c r="AA155" s="164"/>
      <c r="AT155" s="165" t="s">
        <v>152</v>
      </c>
      <c r="AU155" s="165" t="s">
        <v>103</v>
      </c>
      <c r="AV155" s="11" t="s">
        <v>103</v>
      </c>
      <c r="AW155" s="11" t="s">
        <v>39</v>
      </c>
      <c r="AX155" s="11" t="s">
        <v>82</v>
      </c>
      <c r="AY155" s="165" t="s">
        <v>141</v>
      </c>
    </row>
    <row r="156" spans="2:65" s="1" customFormat="1" ht="44.25" customHeight="1">
      <c r="B156" s="140"/>
      <c r="C156" s="141" t="s">
        <v>232</v>
      </c>
      <c r="D156" s="141" t="s">
        <v>142</v>
      </c>
      <c r="E156" s="142" t="s">
        <v>258</v>
      </c>
      <c r="F156" s="220" t="s">
        <v>259</v>
      </c>
      <c r="G156" s="220"/>
      <c r="H156" s="220"/>
      <c r="I156" s="220"/>
      <c r="J156" s="143" t="s">
        <v>181</v>
      </c>
      <c r="K156" s="144">
        <v>5.6</v>
      </c>
      <c r="L156" s="221"/>
      <c r="M156" s="221"/>
      <c r="N156" s="221">
        <f>ROUND(L156*K156,0)</f>
        <v>0</v>
      </c>
      <c r="O156" s="221"/>
      <c r="P156" s="221"/>
      <c r="Q156" s="221"/>
      <c r="R156" s="145"/>
      <c r="T156" s="146" t="s">
        <v>5</v>
      </c>
      <c r="U156" s="43" t="s">
        <v>47</v>
      </c>
      <c r="V156" s="147">
        <v>2.2559999999999998</v>
      </c>
      <c r="W156" s="147">
        <f>V156*K156</f>
        <v>12.633599999999998</v>
      </c>
      <c r="X156" s="147">
        <v>0</v>
      </c>
      <c r="Y156" s="147">
        <f>X156*K156</f>
        <v>0</v>
      </c>
      <c r="Z156" s="147">
        <v>0</v>
      </c>
      <c r="AA156" s="148">
        <f>Z156*K156</f>
        <v>0</v>
      </c>
      <c r="AR156" s="20" t="s">
        <v>146</v>
      </c>
      <c r="AT156" s="20" t="s">
        <v>142</v>
      </c>
      <c r="AU156" s="20" t="s">
        <v>103</v>
      </c>
      <c r="AY156" s="20" t="s">
        <v>141</v>
      </c>
      <c r="BE156" s="149">
        <f>IF(U156="základní",N156,0)</f>
        <v>0</v>
      </c>
      <c r="BF156" s="149">
        <f>IF(U156="snížená",N156,0)</f>
        <v>0</v>
      </c>
      <c r="BG156" s="149">
        <f>IF(U156="zákl. přenesená",N156,0)</f>
        <v>0</v>
      </c>
      <c r="BH156" s="149">
        <f>IF(U156="sníž. přenesená",N156,0)</f>
        <v>0</v>
      </c>
      <c r="BI156" s="149">
        <f>IF(U156="nulová",N156,0)</f>
        <v>0</v>
      </c>
      <c r="BJ156" s="20" t="s">
        <v>11</v>
      </c>
      <c r="BK156" s="149">
        <f>ROUND(L156*K156,0)</f>
        <v>0</v>
      </c>
      <c r="BL156" s="20" t="s">
        <v>146</v>
      </c>
      <c r="BM156" s="20" t="s">
        <v>586</v>
      </c>
    </row>
    <row r="157" spans="2:65" s="11" customFormat="1" ht="22.5" customHeight="1">
      <c r="B157" s="158"/>
      <c r="C157" s="159"/>
      <c r="D157" s="159"/>
      <c r="E157" s="160" t="s">
        <v>5</v>
      </c>
      <c r="F157" s="236" t="s">
        <v>587</v>
      </c>
      <c r="G157" s="237"/>
      <c r="H157" s="237"/>
      <c r="I157" s="237"/>
      <c r="J157" s="159"/>
      <c r="K157" s="161">
        <v>5.6</v>
      </c>
      <c r="L157" s="159"/>
      <c r="M157" s="159"/>
      <c r="N157" s="159"/>
      <c r="O157" s="159"/>
      <c r="P157" s="159"/>
      <c r="Q157" s="159"/>
      <c r="R157" s="162"/>
      <c r="T157" s="163"/>
      <c r="U157" s="159"/>
      <c r="V157" s="159"/>
      <c r="W157" s="159"/>
      <c r="X157" s="159"/>
      <c r="Y157" s="159"/>
      <c r="Z157" s="159"/>
      <c r="AA157" s="164"/>
      <c r="AT157" s="165" t="s">
        <v>152</v>
      </c>
      <c r="AU157" s="165" t="s">
        <v>103</v>
      </c>
      <c r="AV157" s="11" t="s">
        <v>103</v>
      </c>
      <c r="AW157" s="11" t="s">
        <v>39</v>
      </c>
      <c r="AX157" s="11" t="s">
        <v>82</v>
      </c>
      <c r="AY157" s="165" t="s">
        <v>141</v>
      </c>
    </row>
    <row r="158" spans="2:65" s="1" customFormat="1" ht="31.5" customHeight="1">
      <c r="B158" s="140"/>
      <c r="C158" s="141" t="s">
        <v>238</v>
      </c>
      <c r="D158" s="141" t="s">
        <v>142</v>
      </c>
      <c r="E158" s="142" t="s">
        <v>268</v>
      </c>
      <c r="F158" s="220" t="s">
        <v>269</v>
      </c>
      <c r="G158" s="220"/>
      <c r="H158" s="220"/>
      <c r="I158" s="220"/>
      <c r="J158" s="143" t="s">
        <v>181</v>
      </c>
      <c r="K158" s="144">
        <v>5.6</v>
      </c>
      <c r="L158" s="221"/>
      <c r="M158" s="221"/>
      <c r="N158" s="221">
        <f>ROUND(L158*K158,0)</f>
        <v>0</v>
      </c>
      <c r="O158" s="221"/>
      <c r="P158" s="221"/>
      <c r="Q158" s="221"/>
      <c r="R158" s="145"/>
      <c r="T158" s="146" t="s">
        <v>5</v>
      </c>
      <c r="U158" s="43" t="s">
        <v>47</v>
      </c>
      <c r="V158" s="147">
        <v>0.94</v>
      </c>
      <c r="W158" s="147">
        <f>V158*K158</f>
        <v>5.2639999999999993</v>
      </c>
      <c r="X158" s="147">
        <v>0</v>
      </c>
      <c r="Y158" s="147">
        <f>X158*K158</f>
        <v>0</v>
      </c>
      <c r="Z158" s="147">
        <v>0</v>
      </c>
      <c r="AA158" s="148">
        <f>Z158*K158</f>
        <v>0</v>
      </c>
      <c r="AR158" s="20" t="s">
        <v>146</v>
      </c>
      <c r="AT158" s="20" t="s">
        <v>142</v>
      </c>
      <c r="AU158" s="20" t="s">
        <v>103</v>
      </c>
      <c r="AY158" s="20" t="s">
        <v>141</v>
      </c>
      <c r="BE158" s="149">
        <f>IF(U158="základní",N158,0)</f>
        <v>0</v>
      </c>
      <c r="BF158" s="149">
        <f>IF(U158="snížená",N158,0)</f>
        <v>0</v>
      </c>
      <c r="BG158" s="149">
        <f>IF(U158="zákl. přenesená",N158,0)</f>
        <v>0</v>
      </c>
      <c r="BH158" s="149">
        <f>IF(U158="sníž. přenesená",N158,0)</f>
        <v>0</v>
      </c>
      <c r="BI158" s="149">
        <f>IF(U158="nulová",N158,0)</f>
        <v>0</v>
      </c>
      <c r="BJ158" s="20" t="s">
        <v>11</v>
      </c>
      <c r="BK158" s="149">
        <f>ROUND(L158*K158,0)</f>
        <v>0</v>
      </c>
      <c r="BL158" s="20" t="s">
        <v>146</v>
      </c>
      <c r="BM158" s="20" t="s">
        <v>588</v>
      </c>
    </row>
    <row r="159" spans="2:65" s="1" customFormat="1" ht="44.25" customHeight="1">
      <c r="B159" s="140"/>
      <c r="C159" s="141" t="s">
        <v>10</v>
      </c>
      <c r="D159" s="141" t="s">
        <v>142</v>
      </c>
      <c r="E159" s="142" t="s">
        <v>283</v>
      </c>
      <c r="F159" s="220" t="s">
        <v>284</v>
      </c>
      <c r="G159" s="220"/>
      <c r="H159" s="220"/>
      <c r="I159" s="220"/>
      <c r="J159" s="143" t="s">
        <v>145</v>
      </c>
      <c r="K159" s="144">
        <v>42</v>
      </c>
      <c r="L159" s="221"/>
      <c r="M159" s="221"/>
      <c r="N159" s="221">
        <f>ROUND(L159*K159,0)</f>
        <v>0</v>
      </c>
      <c r="O159" s="221"/>
      <c r="P159" s="221"/>
      <c r="Q159" s="221"/>
      <c r="R159" s="145"/>
      <c r="T159" s="146" t="s">
        <v>5</v>
      </c>
      <c r="U159" s="43" t="s">
        <v>47</v>
      </c>
      <c r="V159" s="147">
        <v>5.2999999999999999E-2</v>
      </c>
      <c r="W159" s="147">
        <f>V159*K159</f>
        <v>2.226</v>
      </c>
      <c r="X159" s="147">
        <v>0</v>
      </c>
      <c r="Y159" s="147">
        <f>X159*K159</f>
        <v>0</v>
      </c>
      <c r="Z159" s="147">
        <v>0</v>
      </c>
      <c r="AA159" s="148">
        <f>Z159*K159</f>
        <v>0</v>
      </c>
      <c r="AR159" s="20" t="s">
        <v>146</v>
      </c>
      <c r="AT159" s="20" t="s">
        <v>142</v>
      </c>
      <c r="AU159" s="20" t="s">
        <v>103</v>
      </c>
      <c r="AY159" s="20" t="s">
        <v>141</v>
      </c>
      <c r="BE159" s="149">
        <f>IF(U159="základní",N159,0)</f>
        <v>0</v>
      </c>
      <c r="BF159" s="149">
        <f>IF(U159="snížená",N159,0)</f>
        <v>0</v>
      </c>
      <c r="BG159" s="149">
        <f>IF(U159="zákl. přenesená",N159,0)</f>
        <v>0</v>
      </c>
      <c r="BH159" s="149">
        <f>IF(U159="sníž. přenesená",N159,0)</f>
        <v>0</v>
      </c>
      <c r="BI159" s="149">
        <f>IF(U159="nulová",N159,0)</f>
        <v>0</v>
      </c>
      <c r="BJ159" s="20" t="s">
        <v>11</v>
      </c>
      <c r="BK159" s="149">
        <f>ROUND(L159*K159,0)</f>
        <v>0</v>
      </c>
      <c r="BL159" s="20" t="s">
        <v>146</v>
      </c>
      <c r="BM159" s="20" t="s">
        <v>589</v>
      </c>
    </row>
    <row r="160" spans="2:65" s="11" customFormat="1" ht="22.5" customHeight="1">
      <c r="B160" s="158"/>
      <c r="C160" s="159"/>
      <c r="D160" s="159"/>
      <c r="E160" s="160" t="s">
        <v>5</v>
      </c>
      <c r="F160" s="236" t="s">
        <v>590</v>
      </c>
      <c r="G160" s="237"/>
      <c r="H160" s="237"/>
      <c r="I160" s="237"/>
      <c r="J160" s="159"/>
      <c r="K160" s="161">
        <v>42</v>
      </c>
      <c r="L160" s="159"/>
      <c r="M160" s="159"/>
      <c r="N160" s="159"/>
      <c r="O160" s="159"/>
      <c r="P160" s="159"/>
      <c r="Q160" s="159"/>
      <c r="R160" s="162"/>
      <c r="T160" s="163"/>
      <c r="U160" s="159"/>
      <c r="V160" s="159"/>
      <c r="W160" s="159"/>
      <c r="X160" s="159"/>
      <c r="Y160" s="159"/>
      <c r="Z160" s="159"/>
      <c r="AA160" s="164"/>
      <c r="AT160" s="165" t="s">
        <v>152</v>
      </c>
      <c r="AU160" s="165" t="s">
        <v>103</v>
      </c>
      <c r="AV160" s="11" t="s">
        <v>103</v>
      </c>
      <c r="AW160" s="11" t="s">
        <v>39</v>
      </c>
      <c r="AX160" s="11" t="s">
        <v>82</v>
      </c>
      <c r="AY160" s="165" t="s">
        <v>141</v>
      </c>
    </row>
    <row r="161" spans="2:65" s="1" customFormat="1" ht="31.5" customHeight="1">
      <c r="B161" s="140"/>
      <c r="C161" s="141" t="s">
        <v>246</v>
      </c>
      <c r="D161" s="141" t="s">
        <v>142</v>
      </c>
      <c r="E161" s="142" t="s">
        <v>287</v>
      </c>
      <c r="F161" s="220" t="s">
        <v>288</v>
      </c>
      <c r="G161" s="220"/>
      <c r="H161" s="220"/>
      <c r="I161" s="220"/>
      <c r="J161" s="143" t="s">
        <v>145</v>
      </c>
      <c r="K161" s="144">
        <v>11.2</v>
      </c>
      <c r="L161" s="221"/>
      <c r="M161" s="221"/>
      <c r="N161" s="221">
        <f>ROUND(L161*K161,0)</f>
        <v>0</v>
      </c>
      <c r="O161" s="221"/>
      <c r="P161" s="221"/>
      <c r="Q161" s="221"/>
      <c r="R161" s="145"/>
      <c r="T161" s="146" t="s">
        <v>5</v>
      </c>
      <c r="U161" s="43" t="s">
        <v>47</v>
      </c>
      <c r="V161" s="147">
        <v>0.254</v>
      </c>
      <c r="W161" s="147">
        <f>V161*K161</f>
        <v>2.8447999999999998</v>
      </c>
      <c r="X161" s="147">
        <v>0</v>
      </c>
      <c r="Y161" s="147">
        <f>X161*K161</f>
        <v>0</v>
      </c>
      <c r="Z161" s="147">
        <v>0</v>
      </c>
      <c r="AA161" s="148">
        <f>Z161*K161</f>
        <v>0</v>
      </c>
      <c r="AR161" s="20" t="s">
        <v>146</v>
      </c>
      <c r="AT161" s="20" t="s">
        <v>142</v>
      </c>
      <c r="AU161" s="20" t="s">
        <v>103</v>
      </c>
      <c r="AY161" s="20" t="s">
        <v>141</v>
      </c>
      <c r="BE161" s="149">
        <f>IF(U161="základní",N161,0)</f>
        <v>0</v>
      </c>
      <c r="BF161" s="149">
        <f>IF(U161="snížená",N161,0)</f>
        <v>0</v>
      </c>
      <c r="BG161" s="149">
        <f>IF(U161="zákl. přenesená",N161,0)</f>
        <v>0</v>
      </c>
      <c r="BH161" s="149">
        <f>IF(U161="sníž. přenesená",N161,0)</f>
        <v>0</v>
      </c>
      <c r="BI161" s="149">
        <f>IF(U161="nulová",N161,0)</f>
        <v>0</v>
      </c>
      <c r="BJ161" s="20" t="s">
        <v>11</v>
      </c>
      <c r="BK161" s="149">
        <f>ROUND(L161*K161,0)</f>
        <v>0</v>
      </c>
      <c r="BL161" s="20" t="s">
        <v>146</v>
      </c>
      <c r="BM161" s="20" t="s">
        <v>591</v>
      </c>
    </row>
    <row r="162" spans="2:65" s="11" customFormat="1" ht="22.5" customHeight="1">
      <c r="B162" s="158"/>
      <c r="C162" s="159"/>
      <c r="D162" s="159"/>
      <c r="E162" s="160" t="s">
        <v>5</v>
      </c>
      <c r="F162" s="236" t="s">
        <v>592</v>
      </c>
      <c r="G162" s="237"/>
      <c r="H162" s="237"/>
      <c r="I162" s="237"/>
      <c r="J162" s="159"/>
      <c r="K162" s="161">
        <v>11.2</v>
      </c>
      <c r="L162" s="159"/>
      <c r="M162" s="159"/>
      <c r="N162" s="159"/>
      <c r="O162" s="159"/>
      <c r="P162" s="159"/>
      <c r="Q162" s="159"/>
      <c r="R162" s="162"/>
      <c r="T162" s="163"/>
      <c r="U162" s="159"/>
      <c r="V162" s="159"/>
      <c r="W162" s="159"/>
      <c r="X162" s="159"/>
      <c r="Y162" s="159"/>
      <c r="Z162" s="159"/>
      <c r="AA162" s="164"/>
      <c r="AT162" s="165" t="s">
        <v>152</v>
      </c>
      <c r="AU162" s="165" t="s">
        <v>103</v>
      </c>
      <c r="AV162" s="11" t="s">
        <v>103</v>
      </c>
      <c r="AW162" s="11" t="s">
        <v>39</v>
      </c>
      <c r="AX162" s="11" t="s">
        <v>11</v>
      </c>
      <c r="AY162" s="165" t="s">
        <v>141</v>
      </c>
    </row>
    <row r="163" spans="2:65" s="1" customFormat="1" ht="31.5" customHeight="1">
      <c r="B163" s="140"/>
      <c r="C163" s="141" t="s">
        <v>250</v>
      </c>
      <c r="D163" s="141" t="s">
        <v>142</v>
      </c>
      <c r="E163" s="142" t="s">
        <v>273</v>
      </c>
      <c r="F163" s="220" t="s">
        <v>274</v>
      </c>
      <c r="G163" s="220"/>
      <c r="H163" s="220"/>
      <c r="I163" s="220"/>
      <c r="J163" s="143" t="s">
        <v>145</v>
      </c>
      <c r="K163" s="144">
        <v>42</v>
      </c>
      <c r="L163" s="221"/>
      <c r="M163" s="221"/>
      <c r="N163" s="221">
        <f>ROUND(L163*K163,0)</f>
        <v>0</v>
      </c>
      <c r="O163" s="221"/>
      <c r="P163" s="221"/>
      <c r="Q163" s="221"/>
      <c r="R163" s="145"/>
      <c r="T163" s="146" t="s">
        <v>5</v>
      </c>
      <c r="U163" s="43" t="s">
        <v>47</v>
      </c>
      <c r="V163" s="147">
        <v>7.0000000000000001E-3</v>
      </c>
      <c r="W163" s="147">
        <f>V163*K163</f>
        <v>0.29399999999999998</v>
      </c>
      <c r="X163" s="147">
        <v>0</v>
      </c>
      <c r="Y163" s="147">
        <f>X163*K163</f>
        <v>0</v>
      </c>
      <c r="Z163" s="147">
        <v>0</v>
      </c>
      <c r="AA163" s="148">
        <f>Z163*K163</f>
        <v>0</v>
      </c>
      <c r="AR163" s="20" t="s">
        <v>146</v>
      </c>
      <c r="AT163" s="20" t="s">
        <v>142</v>
      </c>
      <c r="AU163" s="20" t="s">
        <v>103</v>
      </c>
      <c r="AY163" s="20" t="s">
        <v>141</v>
      </c>
      <c r="BE163" s="149">
        <f>IF(U163="základní",N163,0)</f>
        <v>0</v>
      </c>
      <c r="BF163" s="149">
        <f>IF(U163="snížená",N163,0)</f>
        <v>0</v>
      </c>
      <c r="BG163" s="149">
        <f>IF(U163="zákl. přenesená",N163,0)</f>
        <v>0</v>
      </c>
      <c r="BH163" s="149">
        <f>IF(U163="sníž. přenesená",N163,0)</f>
        <v>0</v>
      </c>
      <c r="BI163" s="149">
        <f>IF(U163="nulová",N163,0)</f>
        <v>0</v>
      </c>
      <c r="BJ163" s="20" t="s">
        <v>11</v>
      </c>
      <c r="BK163" s="149">
        <f>ROUND(L163*K163,0)</f>
        <v>0</v>
      </c>
      <c r="BL163" s="20" t="s">
        <v>146</v>
      </c>
      <c r="BM163" s="20" t="s">
        <v>593</v>
      </c>
    </row>
    <row r="164" spans="2:65" s="1" customFormat="1" ht="22.5" customHeight="1">
      <c r="B164" s="140"/>
      <c r="C164" s="174" t="s">
        <v>257</v>
      </c>
      <c r="D164" s="174" t="s">
        <v>251</v>
      </c>
      <c r="E164" s="175" t="s">
        <v>278</v>
      </c>
      <c r="F164" s="234" t="s">
        <v>279</v>
      </c>
      <c r="G164" s="234"/>
      <c r="H164" s="234"/>
      <c r="I164" s="234"/>
      <c r="J164" s="176" t="s">
        <v>280</v>
      </c>
      <c r="K164" s="177">
        <v>1.05</v>
      </c>
      <c r="L164" s="235"/>
      <c r="M164" s="235"/>
      <c r="N164" s="235">
        <f>ROUND(L164*K164,0)</f>
        <v>0</v>
      </c>
      <c r="O164" s="221"/>
      <c r="P164" s="221"/>
      <c r="Q164" s="221"/>
      <c r="R164" s="145"/>
      <c r="T164" s="146" t="s">
        <v>5</v>
      </c>
      <c r="U164" s="43" t="s">
        <v>47</v>
      </c>
      <c r="V164" s="147">
        <v>0</v>
      </c>
      <c r="W164" s="147">
        <f>V164*K164</f>
        <v>0</v>
      </c>
      <c r="X164" s="147">
        <v>1E-3</v>
      </c>
      <c r="Y164" s="147">
        <f>X164*K164</f>
        <v>1.0500000000000002E-3</v>
      </c>
      <c r="Z164" s="147">
        <v>0</v>
      </c>
      <c r="AA164" s="148">
        <f>Z164*K164</f>
        <v>0</v>
      </c>
      <c r="AR164" s="20" t="s">
        <v>178</v>
      </c>
      <c r="AT164" s="20" t="s">
        <v>251</v>
      </c>
      <c r="AU164" s="20" t="s">
        <v>103</v>
      </c>
      <c r="AY164" s="20" t="s">
        <v>141</v>
      </c>
      <c r="BE164" s="149">
        <f>IF(U164="základní",N164,0)</f>
        <v>0</v>
      </c>
      <c r="BF164" s="149">
        <f>IF(U164="snížená",N164,0)</f>
        <v>0</v>
      </c>
      <c r="BG164" s="149">
        <f>IF(U164="zákl. přenesená",N164,0)</f>
        <v>0</v>
      </c>
      <c r="BH164" s="149">
        <f>IF(U164="sníž. přenesená",N164,0)</f>
        <v>0</v>
      </c>
      <c r="BI164" s="149">
        <f>IF(U164="nulová",N164,0)</f>
        <v>0</v>
      </c>
      <c r="BJ164" s="20" t="s">
        <v>11</v>
      </c>
      <c r="BK164" s="149">
        <f>ROUND(L164*K164,0)</f>
        <v>0</v>
      </c>
      <c r="BL164" s="20" t="s">
        <v>146</v>
      </c>
      <c r="BM164" s="20" t="s">
        <v>594</v>
      </c>
    </row>
    <row r="165" spans="2:65" s="1" customFormat="1" ht="22.5" customHeight="1">
      <c r="B165" s="140"/>
      <c r="C165" s="141" t="s">
        <v>262</v>
      </c>
      <c r="D165" s="141" t="s">
        <v>142</v>
      </c>
      <c r="E165" s="142" t="s">
        <v>292</v>
      </c>
      <c r="F165" s="220" t="s">
        <v>293</v>
      </c>
      <c r="G165" s="220"/>
      <c r="H165" s="220"/>
      <c r="I165" s="220"/>
      <c r="J165" s="143" t="s">
        <v>145</v>
      </c>
      <c r="K165" s="144">
        <v>42</v>
      </c>
      <c r="L165" s="221"/>
      <c r="M165" s="221"/>
      <c r="N165" s="221">
        <f>ROUND(L165*K165,0)</f>
        <v>0</v>
      </c>
      <c r="O165" s="221"/>
      <c r="P165" s="221"/>
      <c r="Q165" s="221"/>
      <c r="R165" s="145"/>
      <c r="T165" s="146" t="s">
        <v>5</v>
      </c>
      <c r="U165" s="43" t="s">
        <v>47</v>
      </c>
      <c r="V165" s="147">
        <v>1.4999999999999999E-2</v>
      </c>
      <c r="W165" s="147">
        <f>V165*K165</f>
        <v>0.63</v>
      </c>
      <c r="X165" s="147">
        <v>0</v>
      </c>
      <c r="Y165" s="147">
        <f>X165*K165</f>
        <v>0</v>
      </c>
      <c r="Z165" s="147">
        <v>0</v>
      </c>
      <c r="AA165" s="148">
        <f>Z165*K165</f>
        <v>0</v>
      </c>
      <c r="AR165" s="20" t="s">
        <v>146</v>
      </c>
      <c r="AT165" s="20" t="s">
        <v>142</v>
      </c>
      <c r="AU165" s="20" t="s">
        <v>103</v>
      </c>
      <c r="AY165" s="20" t="s">
        <v>141</v>
      </c>
      <c r="BE165" s="149">
        <f>IF(U165="základní",N165,0)</f>
        <v>0</v>
      </c>
      <c r="BF165" s="149">
        <f>IF(U165="snížená",N165,0)</f>
        <v>0</v>
      </c>
      <c r="BG165" s="149">
        <f>IF(U165="zákl. přenesená",N165,0)</f>
        <v>0</v>
      </c>
      <c r="BH165" s="149">
        <f>IF(U165="sníž. přenesená",N165,0)</f>
        <v>0</v>
      </c>
      <c r="BI165" s="149">
        <f>IF(U165="nulová",N165,0)</f>
        <v>0</v>
      </c>
      <c r="BJ165" s="20" t="s">
        <v>11</v>
      </c>
      <c r="BK165" s="149">
        <f>ROUND(L165*K165,0)</f>
        <v>0</v>
      </c>
      <c r="BL165" s="20" t="s">
        <v>146</v>
      </c>
      <c r="BM165" s="20" t="s">
        <v>595</v>
      </c>
    </row>
    <row r="166" spans="2:65" s="9" customFormat="1" ht="29.85" customHeight="1">
      <c r="B166" s="129"/>
      <c r="C166" s="130"/>
      <c r="D166" s="139" t="s">
        <v>116</v>
      </c>
      <c r="E166" s="139"/>
      <c r="F166" s="139"/>
      <c r="G166" s="139"/>
      <c r="H166" s="139"/>
      <c r="I166" s="139"/>
      <c r="J166" s="139"/>
      <c r="K166" s="139"/>
      <c r="L166" s="139"/>
      <c r="M166" s="139"/>
      <c r="N166" s="228">
        <f>BK166</f>
        <v>0</v>
      </c>
      <c r="O166" s="229"/>
      <c r="P166" s="229"/>
      <c r="Q166" s="229"/>
      <c r="R166" s="132"/>
      <c r="T166" s="133"/>
      <c r="U166" s="130"/>
      <c r="V166" s="130"/>
      <c r="W166" s="134">
        <f>SUM(W167:W168)</f>
        <v>2.7120000000000002</v>
      </c>
      <c r="X166" s="130"/>
      <c r="Y166" s="134">
        <f>SUM(Y167:Y168)</f>
        <v>0</v>
      </c>
      <c r="Z166" s="130"/>
      <c r="AA166" s="135">
        <f>SUM(AA167:AA168)</f>
        <v>0</v>
      </c>
      <c r="AR166" s="136" t="s">
        <v>11</v>
      </c>
      <c r="AT166" s="137" t="s">
        <v>81</v>
      </c>
      <c r="AU166" s="137" t="s">
        <v>11</v>
      </c>
      <c r="AY166" s="136" t="s">
        <v>141</v>
      </c>
      <c r="BK166" s="138">
        <f>SUM(BK167:BK168)</f>
        <v>0</v>
      </c>
    </row>
    <row r="167" spans="2:65" s="1" customFormat="1" ht="31.5" customHeight="1">
      <c r="B167" s="140"/>
      <c r="C167" s="141" t="s">
        <v>267</v>
      </c>
      <c r="D167" s="141" t="s">
        <v>142</v>
      </c>
      <c r="E167" s="142" t="s">
        <v>596</v>
      </c>
      <c r="F167" s="220" t="s">
        <v>597</v>
      </c>
      <c r="G167" s="220"/>
      <c r="H167" s="220"/>
      <c r="I167" s="220"/>
      <c r="J167" s="143" t="s">
        <v>181</v>
      </c>
      <c r="K167" s="144">
        <v>1.6</v>
      </c>
      <c r="L167" s="221"/>
      <c r="M167" s="221"/>
      <c r="N167" s="221">
        <f>ROUND(L167*K167,0)</f>
        <v>0</v>
      </c>
      <c r="O167" s="221"/>
      <c r="P167" s="221"/>
      <c r="Q167" s="221"/>
      <c r="R167" s="145"/>
      <c r="T167" s="146" t="s">
        <v>5</v>
      </c>
      <c r="U167" s="43" t="s">
        <v>47</v>
      </c>
      <c r="V167" s="147">
        <v>1.6950000000000001</v>
      </c>
      <c r="W167" s="147">
        <f>V167*K167</f>
        <v>2.7120000000000002</v>
      </c>
      <c r="X167" s="147">
        <v>0</v>
      </c>
      <c r="Y167" s="147">
        <f>X167*K167</f>
        <v>0</v>
      </c>
      <c r="Z167" s="147">
        <v>0</v>
      </c>
      <c r="AA167" s="148">
        <f>Z167*K167</f>
        <v>0</v>
      </c>
      <c r="AR167" s="20" t="s">
        <v>146</v>
      </c>
      <c r="AT167" s="20" t="s">
        <v>142</v>
      </c>
      <c r="AU167" s="20" t="s">
        <v>103</v>
      </c>
      <c r="AY167" s="20" t="s">
        <v>141</v>
      </c>
      <c r="BE167" s="149">
        <f>IF(U167="základní",N167,0)</f>
        <v>0</v>
      </c>
      <c r="BF167" s="149">
        <f>IF(U167="snížená",N167,0)</f>
        <v>0</v>
      </c>
      <c r="BG167" s="149">
        <f>IF(U167="zákl. přenesená",N167,0)</f>
        <v>0</v>
      </c>
      <c r="BH167" s="149">
        <f>IF(U167="sníž. přenesená",N167,0)</f>
        <v>0</v>
      </c>
      <c r="BI167" s="149">
        <f>IF(U167="nulová",N167,0)</f>
        <v>0</v>
      </c>
      <c r="BJ167" s="20" t="s">
        <v>11</v>
      </c>
      <c r="BK167" s="149">
        <f>ROUND(L167*K167,0)</f>
        <v>0</v>
      </c>
      <c r="BL167" s="20" t="s">
        <v>146</v>
      </c>
      <c r="BM167" s="20" t="s">
        <v>598</v>
      </c>
    </row>
    <row r="168" spans="2:65" s="11" customFormat="1" ht="22.5" customHeight="1">
      <c r="B168" s="158"/>
      <c r="C168" s="159"/>
      <c r="D168" s="159"/>
      <c r="E168" s="160" t="s">
        <v>5</v>
      </c>
      <c r="F168" s="236" t="s">
        <v>579</v>
      </c>
      <c r="G168" s="237"/>
      <c r="H168" s="237"/>
      <c r="I168" s="237"/>
      <c r="J168" s="159"/>
      <c r="K168" s="161">
        <v>1.6</v>
      </c>
      <c r="L168" s="159"/>
      <c r="M168" s="159"/>
      <c r="N168" s="159"/>
      <c r="O168" s="159"/>
      <c r="P168" s="159"/>
      <c r="Q168" s="159"/>
      <c r="R168" s="162"/>
      <c r="T168" s="163"/>
      <c r="U168" s="159"/>
      <c r="V168" s="159"/>
      <c r="W168" s="159"/>
      <c r="X168" s="159"/>
      <c r="Y168" s="159"/>
      <c r="Z168" s="159"/>
      <c r="AA168" s="164"/>
      <c r="AT168" s="165" t="s">
        <v>152</v>
      </c>
      <c r="AU168" s="165" t="s">
        <v>103</v>
      </c>
      <c r="AV168" s="11" t="s">
        <v>103</v>
      </c>
      <c r="AW168" s="11" t="s">
        <v>39</v>
      </c>
      <c r="AX168" s="11" t="s">
        <v>82</v>
      </c>
      <c r="AY168" s="165" t="s">
        <v>141</v>
      </c>
    </row>
    <row r="169" spans="2:65" s="9" customFormat="1" ht="29.85" customHeight="1">
      <c r="B169" s="129"/>
      <c r="C169" s="130"/>
      <c r="D169" s="139" t="s">
        <v>117</v>
      </c>
      <c r="E169" s="139"/>
      <c r="F169" s="139"/>
      <c r="G169" s="139"/>
      <c r="H169" s="139"/>
      <c r="I169" s="139"/>
      <c r="J169" s="139"/>
      <c r="K169" s="139"/>
      <c r="L169" s="139"/>
      <c r="M169" s="139"/>
      <c r="N169" s="226">
        <f>BK169</f>
        <v>0</v>
      </c>
      <c r="O169" s="227"/>
      <c r="P169" s="227"/>
      <c r="Q169" s="227"/>
      <c r="R169" s="132"/>
      <c r="T169" s="133"/>
      <c r="U169" s="130"/>
      <c r="V169" s="130"/>
      <c r="W169" s="134">
        <f>SUM(W170:W172)</f>
        <v>1.194</v>
      </c>
      <c r="X169" s="130"/>
      <c r="Y169" s="134">
        <f>SUM(Y170:Y172)</f>
        <v>2.0333519999999998</v>
      </c>
      <c r="Z169" s="130"/>
      <c r="AA169" s="135">
        <f>SUM(AA170:AA172)</f>
        <v>0</v>
      </c>
      <c r="AR169" s="136" t="s">
        <v>11</v>
      </c>
      <c r="AT169" s="137" t="s">
        <v>81</v>
      </c>
      <c r="AU169" s="137" t="s">
        <v>11</v>
      </c>
      <c r="AY169" s="136" t="s">
        <v>141</v>
      </c>
      <c r="BK169" s="138">
        <f>SUM(BK170:BK172)</f>
        <v>0</v>
      </c>
    </row>
    <row r="170" spans="2:65" s="1" customFormat="1" ht="22.5" customHeight="1">
      <c r="B170" s="140"/>
      <c r="C170" s="141" t="s">
        <v>272</v>
      </c>
      <c r="D170" s="141" t="s">
        <v>142</v>
      </c>
      <c r="E170" s="142" t="s">
        <v>306</v>
      </c>
      <c r="F170" s="220" t="s">
        <v>307</v>
      </c>
      <c r="G170" s="220"/>
      <c r="H170" s="220"/>
      <c r="I170" s="220"/>
      <c r="J170" s="143" t="s">
        <v>145</v>
      </c>
      <c r="K170" s="144">
        <v>4.8</v>
      </c>
      <c r="L170" s="221"/>
      <c r="M170" s="221"/>
      <c r="N170" s="221">
        <f>ROUND(L170*K170,0)</f>
        <v>0</v>
      </c>
      <c r="O170" s="221"/>
      <c r="P170" s="221"/>
      <c r="Q170" s="221"/>
      <c r="R170" s="145"/>
      <c r="T170" s="146" t="s">
        <v>5</v>
      </c>
      <c r="U170" s="43" t="s">
        <v>47</v>
      </c>
      <c r="V170" s="147">
        <v>4.1000000000000002E-2</v>
      </c>
      <c r="W170" s="147">
        <f>V170*K170</f>
        <v>0.1968</v>
      </c>
      <c r="X170" s="147">
        <v>0</v>
      </c>
      <c r="Y170" s="147">
        <f>X170*K170</f>
        <v>0</v>
      </c>
      <c r="Z170" s="147">
        <v>0</v>
      </c>
      <c r="AA170" s="148">
        <f>Z170*K170</f>
        <v>0</v>
      </c>
      <c r="AR170" s="20" t="s">
        <v>146</v>
      </c>
      <c r="AT170" s="20" t="s">
        <v>142</v>
      </c>
      <c r="AU170" s="20" t="s">
        <v>103</v>
      </c>
      <c r="AY170" s="20" t="s">
        <v>141</v>
      </c>
      <c r="BE170" s="149">
        <f>IF(U170="základní",N170,0)</f>
        <v>0</v>
      </c>
      <c r="BF170" s="149">
        <f>IF(U170="snížená",N170,0)</f>
        <v>0</v>
      </c>
      <c r="BG170" s="149">
        <f>IF(U170="zákl. přenesená",N170,0)</f>
        <v>0</v>
      </c>
      <c r="BH170" s="149">
        <f>IF(U170="sníž. přenesená",N170,0)</f>
        <v>0</v>
      </c>
      <c r="BI170" s="149">
        <f>IF(U170="nulová",N170,0)</f>
        <v>0</v>
      </c>
      <c r="BJ170" s="20" t="s">
        <v>11</v>
      </c>
      <c r="BK170" s="149">
        <f>ROUND(L170*K170,0)</f>
        <v>0</v>
      </c>
      <c r="BL170" s="20" t="s">
        <v>146</v>
      </c>
      <c r="BM170" s="20" t="s">
        <v>599</v>
      </c>
    </row>
    <row r="171" spans="2:65" s="1" customFormat="1" ht="31.5" customHeight="1">
      <c r="B171" s="140"/>
      <c r="C171" s="141" t="s">
        <v>277</v>
      </c>
      <c r="D171" s="141" t="s">
        <v>142</v>
      </c>
      <c r="E171" s="142" t="s">
        <v>310</v>
      </c>
      <c r="F171" s="220" t="s">
        <v>311</v>
      </c>
      <c r="G171" s="220"/>
      <c r="H171" s="220"/>
      <c r="I171" s="220"/>
      <c r="J171" s="143" t="s">
        <v>145</v>
      </c>
      <c r="K171" s="144">
        <v>4.8</v>
      </c>
      <c r="L171" s="221"/>
      <c r="M171" s="221"/>
      <c r="N171" s="221">
        <f>ROUND(L171*K171,0)</f>
        <v>0</v>
      </c>
      <c r="O171" s="221"/>
      <c r="P171" s="221"/>
      <c r="Q171" s="221"/>
      <c r="R171" s="145"/>
      <c r="T171" s="146" t="s">
        <v>5</v>
      </c>
      <c r="U171" s="43" t="s">
        <v>47</v>
      </c>
      <c r="V171" s="147">
        <v>4.8000000000000001E-2</v>
      </c>
      <c r="W171" s="147">
        <f>V171*K171</f>
        <v>0.23039999999999999</v>
      </c>
      <c r="X171" s="147">
        <v>0.13188</v>
      </c>
      <c r="Y171" s="147">
        <f>X171*K171</f>
        <v>0.63302399999999992</v>
      </c>
      <c r="Z171" s="147">
        <v>0</v>
      </c>
      <c r="AA171" s="148">
        <f>Z171*K171</f>
        <v>0</v>
      </c>
      <c r="AR171" s="20" t="s">
        <v>146</v>
      </c>
      <c r="AT171" s="20" t="s">
        <v>142</v>
      </c>
      <c r="AU171" s="20" t="s">
        <v>103</v>
      </c>
      <c r="AY171" s="20" t="s">
        <v>141</v>
      </c>
      <c r="BE171" s="149">
        <f>IF(U171="základní",N171,0)</f>
        <v>0</v>
      </c>
      <c r="BF171" s="149">
        <f>IF(U171="snížená",N171,0)</f>
        <v>0</v>
      </c>
      <c r="BG171" s="149">
        <f>IF(U171="zákl. přenesená",N171,0)</f>
        <v>0</v>
      </c>
      <c r="BH171" s="149">
        <f>IF(U171="sníž. přenesená",N171,0)</f>
        <v>0</v>
      </c>
      <c r="BI171" s="149">
        <f>IF(U171="nulová",N171,0)</f>
        <v>0</v>
      </c>
      <c r="BJ171" s="20" t="s">
        <v>11</v>
      </c>
      <c r="BK171" s="149">
        <f>ROUND(L171*K171,0)</f>
        <v>0</v>
      </c>
      <c r="BL171" s="20" t="s">
        <v>146</v>
      </c>
      <c r="BM171" s="20" t="s">
        <v>600</v>
      </c>
    </row>
    <row r="172" spans="2:65" s="1" customFormat="1" ht="31.5" customHeight="1">
      <c r="B172" s="140"/>
      <c r="C172" s="141" t="s">
        <v>282</v>
      </c>
      <c r="D172" s="141" t="s">
        <v>142</v>
      </c>
      <c r="E172" s="142" t="s">
        <v>314</v>
      </c>
      <c r="F172" s="220" t="s">
        <v>315</v>
      </c>
      <c r="G172" s="220"/>
      <c r="H172" s="220"/>
      <c r="I172" s="220"/>
      <c r="J172" s="143" t="s">
        <v>145</v>
      </c>
      <c r="K172" s="144">
        <v>10.8</v>
      </c>
      <c r="L172" s="221"/>
      <c r="M172" s="221"/>
      <c r="N172" s="221">
        <f>ROUND(L172*K172,0)</f>
        <v>0</v>
      </c>
      <c r="O172" s="221"/>
      <c r="P172" s="221"/>
      <c r="Q172" s="221"/>
      <c r="R172" s="145"/>
      <c r="T172" s="146" t="s">
        <v>5</v>
      </c>
      <c r="U172" s="43" t="s">
        <v>47</v>
      </c>
      <c r="V172" s="147">
        <v>7.0999999999999994E-2</v>
      </c>
      <c r="W172" s="147">
        <f>V172*K172</f>
        <v>0.76680000000000004</v>
      </c>
      <c r="X172" s="147">
        <v>0.12966</v>
      </c>
      <c r="Y172" s="147">
        <f>X172*K172</f>
        <v>1.400328</v>
      </c>
      <c r="Z172" s="147">
        <v>0</v>
      </c>
      <c r="AA172" s="148">
        <f>Z172*K172</f>
        <v>0</v>
      </c>
      <c r="AR172" s="20" t="s">
        <v>146</v>
      </c>
      <c r="AT172" s="20" t="s">
        <v>142</v>
      </c>
      <c r="AU172" s="20" t="s">
        <v>103</v>
      </c>
      <c r="AY172" s="20" t="s">
        <v>141</v>
      </c>
      <c r="BE172" s="149">
        <f>IF(U172="základní",N172,0)</f>
        <v>0</v>
      </c>
      <c r="BF172" s="149">
        <f>IF(U172="snížená",N172,0)</f>
        <v>0</v>
      </c>
      <c r="BG172" s="149">
        <f>IF(U172="zákl. přenesená",N172,0)</f>
        <v>0</v>
      </c>
      <c r="BH172" s="149">
        <f>IF(U172="sníž. přenesená",N172,0)</f>
        <v>0</v>
      </c>
      <c r="BI172" s="149">
        <f>IF(U172="nulová",N172,0)</f>
        <v>0</v>
      </c>
      <c r="BJ172" s="20" t="s">
        <v>11</v>
      </c>
      <c r="BK172" s="149">
        <f>ROUND(L172*K172,0)</f>
        <v>0</v>
      </c>
      <c r="BL172" s="20" t="s">
        <v>146</v>
      </c>
      <c r="BM172" s="20" t="s">
        <v>601</v>
      </c>
    </row>
    <row r="173" spans="2:65" s="9" customFormat="1" ht="29.85" customHeight="1">
      <c r="B173" s="129"/>
      <c r="C173" s="130"/>
      <c r="D173" s="139" t="s">
        <v>538</v>
      </c>
      <c r="E173" s="139"/>
      <c r="F173" s="139"/>
      <c r="G173" s="139"/>
      <c r="H173" s="139"/>
      <c r="I173" s="139"/>
      <c r="J173" s="139"/>
      <c r="K173" s="139"/>
      <c r="L173" s="139"/>
      <c r="M173" s="139"/>
      <c r="N173" s="228">
        <f>BK173</f>
        <v>0</v>
      </c>
      <c r="O173" s="229"/>
      <c r="P173" s="229"/>
      <c r="Q173" s="229"/>
      <c r="R173" s="132"/>
      <c r="T173" s="133"/>
      <c r="U173" s="130"/>
      <c r="V173" s="130"/>
      <c r="W173" s="134">
        <f>SUM(W174:W177)</f>
        <v>0.6543000000000001</v>
      </c>
      <c r="X173" s="130"/>
      <c r="Y173" s="134">
        <f>SUM(Y174:Y177)</f>
        <v>0.3266791</v>
      </c>
      <c r="Z173" s="130"/>
      <c r="AA173" s="135">
        <f>SUM(AA174:AA177)</f>
        <v>0</v>
      </c>
      <c r="AR173" s="136" t="s">
        <v>11</v>
      </c>
      <c r="AT173" s="137" t="s">
        <v>81</v>
      </c>
      <c r="AU173" s="137" t="s">
        <v>11</v>
      </c>
      <c r="AY173" s="136" t="s">
        <v>141</v>
      </c>
      <c r="BK173" s="138">
        <f>SUM(BK174:BK177)</f>
        <v>0</v>
      </c>
    </row>
    <row r="174" spans="2:65" s="1" customFormat="1" ht="31.5" customHeight="1">
      <c r="B174" s="140"/>
      <c r="C174" s="141" t="s">
        <v>286</v>
      </c>
      <c r="D174" s="141" t="s">
        <v>142</v>
      </c>
      <c r="E174" s="142" t="s">
        <v>602</v>
      </c>
      <c r="F174" s="220" t="s">
        <v>603</v>
      </c>
      <c r="G174" s="220"/>
      <c r="H174" s="220"/>
      <c r="I174" s="220"/>
      <c r="J174" s="143" t="s">
        <v>181</v>
      </c>
      <c r="K174" s="144">
        <v>0.115</v>
      </c>
      <c r="L174" s="221"/>
      <c r="M174" s="221"/>
      <c r="N174" s="221">
        <f>ROUND(L174*K174,0)</f>
        <v>0</v>
      </c>
      <c r="O174" s="221"/>
      <c r="P174" s="221"/>
      <c r="Q174" s="221"/>
      <c r="R174" s="145"/>
      <c r="T174" s="146" t="s">
        <v>5</v>
      </c>
      <c r="U174" s="43" t="s">
        <v>47</v>
      </c>
      <c r="V174" s="147">
        <v>2.58</v>
      </c>
      <c r="W174" s="147">
        <f>V174*K174</f>
        <v>0.29670000000000002</v>
      </c>
      <c r="X174" s="147">
        <v>2.2563399999999998</v>
      </c>
      <c r="Y174" s="147">
        <f>X174*K174</f>
        <v>0.25947909999999996</v>
      </c>
      <c r="Z174" s="147">
        <v>0</v>
      </c>
      <c r="AA174" s="148">
        <f>Z174*K174</f>
        <v>0</v>
      </c>
      <c r="AR174" s="20" t="s">
        <v>146</v>
      </c>
      <c r="AT174" s="20" t="s">
        <v>142</v>
      </c>
      <c r="AU174" s="20" t="s">
        <v>103</v>
      </c>
      <c r="AY174" s="20" t="s">
        <v>141</v>
      </c>
      <c r="BE174" s="149">
        <f>IF(U174="základní",N174,0)</f>
        <v>0</v>
      </c>
      <c r="BF174" s="149">
        <f>IF(U174="snížená",N174,0)</f>
        <v>0</v>
      </c>
      <c r="BG174" s="149">
        <f>IF(U174="zákl. přenesená",N174,0)</f>
        <v>0</v>
      </c>
      <c r="BH174" s="149">
        <f>IF(U174="sníž. přenesená",N174,0)</f>
        <v>0</v>
      </c>
      <c r="BI174" s="149">
        <f>IF(U174="nulová",N174,0)</f>
        <v>0</v>
      </c>
      <c r="BJ174" s="20" t="s">
        <v>11</v>
      </c>
      <c r="BK174" s="149">
        <f>ROUND(L174*K174,0)</f>
        <v>0</v>
      </c>
      <c r="BL174" s="20" t="s">
        <v>146</v>
      </c>
      <c r="BM174" s="20" t="s">
        <v>604</v>
      </c>
    </row>
    <row r="175" spans="2:65" s="11" customFormat="1" ht="22.5" customHeight="1">
      <c r="B175" s="158"/>
      <c r="C175" s="159"/>
      <c r="D175" s="159"/>
      <c r="E175" s="160" t="s">
        <v>5</v>
      </c>
      <c r="F175" s="236" t="s">
        <v>605</v>
      </c>
      <c r="G175" s="237"/>
      <c r="H175" s="237"/>
      <c r="I175" s="237"/>
      <c r="J175" s="159"/>
      <c r="K175" s="161">
        <v>0.115</v>
      </c>
      <c r="L175" s="159"/>
      <c r="M175" s="159"/>
      <c r="N175" s="159"/>
      <c r="O175" s="159"/>
      <c r="P175" s="159"/>
      <c r="Q175" s="159"/>
      <c r="R175" s="162"/>
      <c r="T175" s="163"/>
      <c r="U175" s="159"/>
      <c r="V175" s="159"/>
      <c r="W175" s="159"/>
      <c r="X175" s="159"/>
      <c r="Y175" s="159"/>
      <c r="Z175" s="159"/>
      <c r="AA175" s="164"/>
      <c r="AT175" s="165" t="s">
        <v>152</v>
      </c>
      <c r="AU175" s="165" t="s">
        <v>103</v>
      </c>
      <c r="AV175" s="11" t="s">
        <v>103</v>
      </c>
      <c r="AW175" s="11" t="s">
        <v>39</v>
      </c>
      <c r="AX175" s="11" t="s">
        <v>82</v>
      </c>
      <c r="AY175" s="165" t="s">
        <v>141</v>
      </c>
    </row>
    <row r="176" spans="2:65" s="1" customFormat="1" ht="31.5" customHeight="1">
      <c r="B176" s="140"/>
      <c r="C176" s="141" t="s">
        <v>291</v>
      </c>
      <c r="D176" s="141" t="s">
        <v>142</v>
      </c>
      <c r="E176" s="142" t="s">
        <v>606</v>
      </c>
      <c r="F176" s="220" t="s">
        <v>607</v>
      </c>
      <c r="G176" s="220"/>
      <c r="H176" s="220"/>
      <c r="I176" s="220"/>
      <c r="J176" s="143" t="s">
        <v>145</v>
      </c>
      <c r="K176" s="144">
        <v>0.8</v>
      </c>
      <c r="L176" s="221"/>
      <c r="M176" s="221"/>
      <c r="N176" s="221">
        <f>ROUND(L176*K176,0)</f>
        <v>0</v>
      </c>
      <c r="O176" s="221"/>
      <c r="P176" s="221"/>
      <c r="Q176" s="221"/>
      <c r="R176" s="145"/>
      <c r="T176" s="146" t="s">
        <v>5</v>
      </c>
      <c r="U176" s="43" t="s">
        <v>47</v>
      </c>
      <c r="V176" s="147">
        <v>0.44700000000000001</v>
      </c>
      <c r="W176" s="147">
        <f>V176*K176</f>
        <v>0.35760000000000003</v>
      </c>
      <c r="X176" s="147">
        <v>8.4000000000000005E-2</v>
      </c>
      <c r="Y176" s="147">
        <f>X176*K176</f>
        <v>6.720000000000001E-2</v>
      </c>
      <c r="Z176" s="147">
        <v>0</v>
      </c>
      <c r="AA176" s="148">
        <f>Z176*K176</f>
        <v>0</v>
      </c>
      <c r="AR176" s="20" t="s">
        <v>146</v>
      </c>
      <c r="AT176" s="20" t="s">
        <v>142</v>
      </c>
      <c r="AU176" s="20" t="s">
        <v>103</v>
      </c>
      <c r="AY176" s="20" t="s">
        <v>141</v>
      </c>
      <c r="BE176" s="149">
        <f>IF(U176="základní",N176,0)</f>
        <v>0</v>
      </c>
      <c r="BF176" s="149">
        <f>IF(U176="snížená",N176,0)</f>
        <v>0</v>
      </c>
      <c r="BG176" s="149">
        <f>IF(U176="zákl. přenesená",N176,0)</f>
        <v>0</v>
      </c>
      <c r="BH176" s="149">
        <f>IF(U176="sníž. přenesená",N176,0)</f>
        <v>0</v>
      </c>
      <c r="BI176" s="149">
        <f>IF(U176="nulová",N176,0)</f>
        <v>0</v>
      </c>
      <c r="BJ176" s="20" t="s">
        <v>11</v>
      </c>
      <c r="BK176" s="149">
        <f>ROUND(L176*K176,0)</f>
        <v>0</v>
      </c>
      <c r="BL176" s="20" t="s">
        <v>146</v>
      </c>
      <c r="BM176" s="20" t="s">
        <v>608</v>
      </c>
    </row>
    <row r="177" spans="2:65" s="11" customFormat="1" ht="22.5" customHeight="1">
      <c r="B177" s="158"/>
      <c r="C177" s="159"/>
      <c r="D177" s="159"/>
      <c r="E177" s="160" t="s">
        <v>5</v>
      </c>
      <c r="F177" s="236" t="s">
        <v>609</v>
      </c>
      <c r="G177" s="237"/>
      <c r="H177" s="237"/>
      <c r="I177" s="237"/>
      <c r="J177" s="159"/>
      <c r="K177" s="161">
        <v>0.8</v>
      </c>
      <c r="L177" s="159"/>
      <c r="M177" s="159"/>
      <c r="N177" s="159"/>
      <c r="O177" s="159"/>
      <c r="P177" s="159"/>
      <c r="Q177" s="159"/>
      <c r="R177" s="162"/>
      <c r="T177" s="163"/>
      <c r="U177" s="159"/>
      <c r="V177" s="159"/>
      <c r="W177" s="159"/>
      <c r="X177" s="159"/>
      <c r="Y177" s="159"/>
      <c r="Z177" s="159"/>
      <c r="AA177" s="164"/>
      <c r="AT177" s="165" t="s">
        <v>152</v>
      </c>
      <c r="AU177" s="165" t="s">
        <v>103</v>
      </c>
      <c r="AV177" s="11" t="s">
        <v>103</v>
      </c>
      <c r="AW177" s="11" t="s">
        <v>39</v>
      </c>
      <c r="AX177" s="11" t="s">
        <v>82</v>
      </c>
      <c r="AY177" s="165" t="s">
        <v>141</v>
      </c>
    </row>
    <row r="178" spans="2:65" s="9" customFormat="1" ht="29.85" customHeight="1">
      <c r="B178" s="129"/>
      <c r="C178" s="130"/>
      <c r="D178" s="139" t="s">
        <v>118</v>
      </c>
      <c r="E178" s="139"/>
      <c r="F178" s="139"/>
      <c r="G178" s="139"/>
      <c r="H178" s="139"/>
      <c r="I178" s="139"/>
      <c r="J178" s="139"/>
      <c r="K178" s="139"/>
      <c r="L178" s="139"/>
      <c r="M178" s="139"/>
      <c r="N178" s="226">
        <f>BK178</f>
        <v>0</v>
      </c>
      <c r="O178" s="227"/>
      <c r="P178" s="227"/>
      <c r="Q178" s="227"/>
      <c r="R178" s="132"/>
      <c r="T178" s="133"/>
      <c r="U178" s="130"/>
      <c r="V178" s="130"/>
      <c r="W178" s="134">
        <f>SUM(W179:W193)</f>
        <v>10.548000000000002</v>
      </c>
      <c r="X178" s="130"/>
      <c r="Y178" s="134">
        <f>SUM(Y179:Y193)</f>
        <v>8.5779999999999995E-2</v>
      </c>
      <c r="Z178" s="130"/>
      <c r="AA178" s="135">
        <f>SUM(AA179:AA193)</f>
        <v>0</v>
      </c>
      <c r="AR178" s="136" t="s">
        <v>11</v>
      </c>
      <c r="AT178" s="137" t="s">
        <v>81</v>
      </c>
      <c r="AU178" s="137" t="s">
        <v>11</v>
      </c>
      <c r="AY178" s="136" t="s">
        <v>141</v>
      </c>
      <c r="BK178" s="138">
        <f>SUM(BK179:BK193)</f>
        <v>0</v>
      </c>
    </row>
    <row r="179" spans="2:65" s="1" customFormat="1" ht="31.5" customHeight="1">
      <c r="B179" s="140"/>
      <c r="C179" s="141" t="s">
        <v>295</v>
      </c>
      <c r="D179" s="141" t="s">
        <v>142</v>
      </c>
      <c r="E179" s="142" t="s">
        <v>610</v>
      </c>
      <c r="F179" s="220" t="s">
        <v>611</v>
      </c>
      <c r="G179" s="220"/>
      <c r="H179" s="220"/>
      <c r="I179" s="220"/>
      <c r="J179" s="143" t="s">
        <v>170</v>
      </c>
      <c r="K179" s="144">
        <v>23</v>
      </c>
      <c r="L179" s="221"/>
      <c r="M179" s="221"/>
      <c r="N179" s="221">
        <f t="shared" ref="N179:N193" si="0">ROUND(L179*K179,0)</f>
        <v>0</v>
      </c>
      <c r="O179" s="221"/>
      <c r="P179" s="221"/>
      <c r="Q179" s="221"/>
      <c r="R179" s="145"/>
      <c r="T179" s="146" t="s">
        <v>5</v>
      </c>
      <c r="U179" s="43" t="s">
        <v>47</v>
      </c>
      <c r="V179" s="147">
        <v>0.19400000000000001</v>
      </c>
      <c r="W179" s="147">
        <f t="shared" ref="W179:W193" si="1">V179*K179</f>
        <v>4.4619999999999997</v>
      </c>
      <c r="X179" s="147">
        <v>0</v>
      </c>
      <c r="Y179" s="147">
        <f t="shared" ref="Y179:Y193" si="2">X179*K179</f>
        <v>0</v>
      </c>
      <c r="Z179" s="147">
        <v>0</v>
      </c>
      <c r="AA179" s="148">
        <f t="shared" ref="AA179:AA193" si="3">Z179*K179</f>
        <v>0</v>
      </c>
      <c r="AR179" s="20" t="s">
        <v>146</v>
      </c>
      <c r="AT179" s="20" t="s">
        <v>142</v>
      </c>
      <c r="AU179" s="20" t="s">
        <v>103</v>
      </c>
      <c r="AY179" s="20" t="s">
        <v>141</v>
      </c>
      <c r="BE179" s="149">
        <f t="shared" ref="BE179:BE193" si="4">IF(U179="základní",N179,0)</f>
        <v>0</v>
      </c>
      <c r="BF179" s="149">
        <f t="shared" ref="BF179:BF193" si="5">IF(U179="snížená",N179,0)</f>
        <v>0</v>
      </c>
      <c r="BG179" s="149">
        <f t="shared" ref="BG179:BG193" si="6">IF(U179="zákl. přenesená",N179,0)</f>
        <v>0</v>
      </c>
      <c r="BH179" s="149">
        <f t="shared" ref="BH179:BH193" si="7">IF(U179="sníž. přenesená",N179,0)</f>
        <v>0</v>
      </c>
      <c r="BI179" s="149">
        <f t="shared" ref="BI179:BI193" si="8">IF(U179="nulová",N179,0)</f>
        <v>0</v>
      </c>
      <c r="BJ179" s="20" t="s">
        <v>11</v>
      </c>
      <c r="BK179" s="149">
        <f t="shared" ref="BK179:BK193" si="9">ROUND(L179*K179,0)</f>
        <v>0</v>
      </c>
      <c r="BL179" s="20" t="s">
        <v>146</v>
      </c>
      <c r="BM179" s="20" t="s">
        <v>612</v>
      </c>
    </row>
    <row r="180" spans="2:65" s="1" customFormat="1" ht="22.5" customHeight="1">
      <c r="B180" s="140"/>
      <c r="C180" s="141" t="s">
        <v>300</v>
      </c>
      <c r="D180" s="141" t="s">
        <v>142</v>
      </c>
      <c r="E180" s="142" t="s">
        <v>613</v>
      </c>
      <c r="F180" s="220" t="s">
        <v>614</v>
      </c>
      <c r="G180" s="220"/>
      <c r="H180" s="220"/>
      <c r="I180" s="220"/>
      <c r="J180" s="143" t="s">
        <v>322</v>
      </c>
      <c r="K180" s="144">
        <v>3</v>
      </c>
      <c r="L180" s="221"/>
      <c r="M180" s="221"/>
      <c r="N180" s="221">
        <f t="shared" si="0"/>
        <v>0</v>
      </c>
      <c r="O180" s="221"/>
      <c r="P180" s="221"/>
      <c r="Q180" s="221"/>
      <c r="R180" s="145"/>
      <c r="T180" s="146" t="s">
        <v>5</v>
      </c>
      <c r="U180" s="43" t="s">
        <v>47</v>
      </c>
      <c r="V180" s="147">
        <v>0.52600000000000002</v>
      </c>
      <c r="W180" s="147">
        <f t="shared" si="1"/>
        <v>1.5780000000000001</v>
      </c>
      <c r="X180" s="147">
        <v>0</v>
      </c>
      <c r="Y180" s="147">
        <f t="shared" si="2"/>
        <v>0</v>
      </c>
      <c r="Z180" s="147">
        <v>0</v>
      </c>
      <c r="AA180" s="148">
        <f t="shared" si="3"/>
        <v>0</v>
      </c>
      <c r="AR180" s="20" t="s">
        <v>146</v>
      </c>
      <c r="AT180" s="20" t="s">
        <v>142</v>
      </c>
      <c r="AU180" s="20" t="s">
        <v>103</v>
      </c>
      <c r="AY180" s="20" t="s">
        <v>141</v>
      </c>
      <c r="BE180" s="149">
        <f t="shared" si="4"/>
        <v>0</v>
      </c>
      <c r="BF180" s="149">
        <f t="shared" si="5"/>
        <v>0</v>
      </c>
      <c r="BG180" s="149">
        <f t="shared" si="6"/>
        <v>0</v>
      </c>
      <c r="BH180" s="149">
        <f t="shared" si="7"/>
        <v>0</v>
      </c>
      <c r="BI180" s="149">
        <f t="shared" si="8"/>
        <v>0</v>
      </c>
      <c r="BJ180" s="20" t="s">
        <v>11</v>
      </c>
      <c r="BK180" s="149">
        <f t="shared" si="9"/>
        <v>0</v>
      </c>
      <c r="BL180" s="20" t="s">
        <v>146</v>
      </c>
      <c r="BM180" s="20" t="s">
        <v>615</v>
      </c>
    </row>
    <row r="181" spans="2:65" s="1" customFormat="1" ht="22.5" customHeight="1">
      <c r="B181" s="140"/>
      <c r="C181" s="174" t="s">
        <v>305</v>
      </c>
      <c r="D181" s="174" t="s">
        <v>251</v>
      </c>
      <c r="E181" s="175" t="s">
        <v>616</v>
      </c>
      <c r="F181" s="234" t="s">
        <v>617</v>
      </c>
      <c r="G181" s="234"/>
      <c r="H181" s="234"/>
      <c r="I181" s="234"/>
      <c r="J181" s="176" t="s">
        <v>322</v>
      </c>
      <c r="K181" s="177">
        <v>1</v>
      </c>
      <c r="L181" s="235"/>
      <c r="M181" s="235"/>
      <c r="N181" s="235">
        <f t="shared" si="0"/>
        <v>0</v>
      </c>
      <c r="O181" s="221"/>
      <c r="P181" s="221"/>
      <c r="Q181" s="221"/>
      <c r="R181" s="145"/>
      <c r="T181" s="146" t="s">
        <v>5</v>
      </c>
      <c r="U181" s="43" t="s">
        <v>47</v>
      </c>
      <c r="V181" s="147">
        <v>0</v>
      </c>
      <c r="W181" s="147">
        <f t="shared" si="1"/>
        <v>0</v>
      </c>
      <c r="X181" s="147">
        <v>1.2999999999999999E-4</v>
      </c>
      <c r="Y181" s="147">
        <f t="shared" si="2"/>
        <v>1.2999999999999999E-4</v>
      </c>
      <c r="Z181" s="147">
        <v>0</v>
      </c>
      <c r="AA181" s="148">
        <f t="shared" si="3"/>
        <v>0</v>
      </c>
      <c r="AR181" s="20" t="s">
        <v>178</v>
      </c>
      <c r="AT181" s="20" t="s">
        <v>251</v>
      </c>
      <c r="AU181" s="20" t="s">
        <v>103</v>
      </c>
      <c r="AY181" s="20" t="s">
        <v>141</v>
      </c>
      <c r="BE181" s="149">
        <f t="shared" si="4"/>
        <v>0</v>
      </c>
      <c r="BF181" s="149">
        <f t="shared" si="5"/>
        <v>0</v>
      </c>
      <c r="BG181" s="149">
        <f t="shared" si="6"/>
        <v>0</v>
      </c>
      <c r="BH181" s="149">
        <f t="shared" si="7"/>
        <v>0</v>
      </c>
      <c r="BI181" s="149">
        <f t="shared" si="8"/>
        <v>0</v>
      </c>
      <c r="BJ181" s="20" t="s">
        <v>11</v>
      </c>
      <c r="BK181" s="149">
        <f t="shared" si="9"/>
        <v>0</v>
      </c>
      <c r="BL181" s="20" t="s">
        <v>146</v>
      </c>
      <c r="BM181" s="20" t="s">
        <v>618</v>
      </c>
    </row>
    <row r="182" spans="2:65" s="1" customFormat="1" ht="22.5" customHeight="1">
      <c r="B182" s="140"/>
      <c r="C182" s="174" t="s">
        <v>309</v>
      </c>
      <c r="D182" s="174" t="s">
        <v>251</v>
      </c>
      <c r="E182" s="175" t="s">
        <v>619</v>
      </c>
      <c r="F182" s="234" t="s">
        <v>620</v>
      </c>
      <c r="G182" s="234"/>
      <c r="H182" s="234"/>
      <c r="I182" s="234"/>
      <c r="J182" s="176" t="s">
        <v>322</v>
      </c>
      <c r="K182" s="177">
        <v>2</v>
      </c>
      <c r="L182" s="235"/>
      <c r="M182" s="235"/>
      <c r="N182" s="235">
        <f t="shared" si="0"/>
        <v>0</v>
      </c>
      <c r="O182" s="221"/>
      <c r="P182" s="221"/>
      <c r="Q182" s="221"/>
      <c r="R182" s="145"/>
      <c r="T182" s="146" t="s">
        <v>5</v>
      </c>
      <c r="U182" s="43" t="s">
        <v>47</v>
      </c>
      <c r="V182" s="147">
        <v>0</v>
      </c>
      <c r="W182" s="147">
        <f t="shared" si="1"/>
        <v>0</v>
      </c>
      <c r="X182" s="147">
        <v>2.0000000000000001E-4</v>
      </c>
      <c r="Y182" s="147">
        <f t="shared" si="2"/>
        <v>4.0000000000000002E-4</v>
      </c>
      <c r="Z182" s="147">
        <v>0</v>
      </c>
      <c r="AA182" s="148">
        <f t="shared" si="3"/>
        <v>0</v>
      </c>
      <c r="AR182" s="20" t="s">
        <v>178</v>
      </c>
      <c r="AT182" s="20" t="s">
        <v>251</v>
      </c>
      <c r="AU182" s="20" t="s">
        <v>103</v>
      </c>
      <c r="AY182" s="20" t="s">
        <v>141</v>
      </c>
      <c r="BE182" s="149">
        <f t="shared" si="4"/>
        <v>0</v>
      </c>
      <c r="BF182" s="149">
        <f t="shared" si="5"/>
        <v>0</v>
      </c>
      <c r="BG182" s="149">
        <f t="shared" si="6"/>
        <v>0</v>
      </c>
      <c r="BH182" s="149">
        <f t="shared" si="7"/>
        <v>0</v>
      </c>
      <c r="BI182" s="149">
        <f t="shared" si="8"/>
        <v>0</v>
      </c>
      <c r="BJ182" s="20" t="s">
        <v>11</v>
      </c>
      <c r="BK182" s="149">
        <f t="shared" si="9"/>
        <v>0</v>
      </c>
      <c r="BL182" s="20" t="s">
        <v>146</v>
      </c>
      <c r="BM182" s="20" t="s">
        <v>621</v>
      </c>
    </row>
    <row r="183" spans="2:65" s="1" customFormat="1" ht="31.5" customHeight="1">
      <c r="B183" s="140"/>
      <c r="C183" s="141" t="s">
        <v>313</v>
      </c>
      <c r="D183" s="141" t="s">
        <v>142</v>
      </c>
      <c r="E183" s="142" t="s">
        <v>622</v>
      </c>
      <c r="F183" s="220" t="s">
        <v>623</v>
      </c>
      <c r="G183" s="220"/>
      <c r="H183" s="220"/>
      <c r="I183" s="220"/>
      <c r="J183" s="143" t="s">
        <v>322</v>
      </c>
      <c r="K183" s="144">
        <v>1</v>
      </c>
      <c r="L183" s="221"/>
      <c r="M183" s="221"/>
      <c r="N183" s="221">
        <f t="shared" si="0"/>
        <v>0</v>
      </c>
      <c r="O183" s="221"/>
      <c r="P183" s="221"/>
      <c r="Q183" s="221"/>
      <c r="R183" s="145"/>
      <c r="T183" s="146" t="s">
        <v>5</v>
      </c>
      <c r="U183" s="43" t="s">
        <v>47</v>
      </c>
      <c r="V183" s="147">
        <v>0.72</v>
      </c>
      <c r="W183" s="147">
        <f t="shared" si="1"/>
        <v>0.72</v>
      </c>
      <c r="X183" s="147">
        <v>0</v>
      </c>
      <c r="Y183" s="147">
        <f t="shared" si="2"/>
        <v>0</v>
      </c>
      <c r="Z183" s="147">
        <v>0</v>
      </c>
      <c r="AA183" s="148">
        <f t="shared" si="3"/>
        <v>0</v>
      </c>
      <c r="AR183" s="20" t="s">
        <v>146</v>
      </c>
      <c r="AT183" s="20" t="s">
        <v>142</v>
      </c>
      <c r="AU183" s="20" t="s">
        <v>103</v>
      </c>
      <c r="AY183" s="20" t="s">
        <v>141</v>
      </c>
      <c r="BE183" s="149">
        <f t="shared" si="4"/>
        <v>0</v>
      </c>
      <c r="BF183" s="149">
        <f t="shared" si="5"/>
        <v>0</v>
      </c>
      <c r="BG183" s="149">
        <f t="shared" si="6"/>
        <v>0</v>
      </c>
      <c r="BH183" s="149">
        <f t="shared" si="7"/>
        <v>0</v>
      </c>
      <c r="BI183" s="149">
        <f t="shared" si="8"/>
        <v>0</v>
      </c>
      <c r="BJ183" s="20" t="s">
        <v>11</v>
      </c>
      <c r="BK183" s="149">
        <f t="shared" si="9"/>
        <v>0</v>
      </c>
      <c r="BL183" s="20" t="s">
        <v>146</v>
      </c>
      <c r="BM183" s="20" t="s">
        <v>624</v>
      </c>
    </row>
    <row r="184" spans="2:65" s="1" customFormat="1" ht="31.5" customHeight="1">
      <c r="B184" s="140"/>
      <c r="C184" s="174" t="s">
        <v>319</v>
      </c>
      <c r="D184" s="174" t="s">
        <v>251</v>
      </c>
      <c r="E184" s="175" t="s">
        <v>625</v>
      </c>
      <c r="F184" s="234" t="s">
        <v>626</v>
      </c>
      <c r="G184" s="234"/>
      <c r="H184" s="234"/>
      <c r="I184" s="234"/>
      <c r="J184" s="176" t="s">
        <v>322</v>
      </c>
      <c r="K184" s="177">
        <v>1</v>
      </c>
      <c r="L184" s="235"/>
      <c r="M184" s="235"/>
      <c r="N184" s="235">
        <f t="shared" si="0"/>
        <v>0</v>
      </c>
      <c r="O184" s="221"/>
      <c r="P184" s="221"/>
      <c r="Q184" s="221"/>
      <c r="R184" s="145"/>
      <c r="T184" s="146" t="s">
        <v>5</v>
      </c>
      <c r="U184" s="43" t="s">
        <v>47</v>
      </c>
      <c r="V184" s="147">
        <v>0</v>
      </c>
      <c r="W184" s="147">
        <f t="shared" si="1"/>
        <v>0</v>
      </c>
      <c r="X184" s="147">
        <v>3.0899999999999999E-3</v>
      </c>
      <c r="Y184" s="147">
        <f t="shared" si="2"/>
        <v>3.0899999999999999E-3</v>
      </c>
      <c r="Z184" s="147">
        <v>0</v>
      </c>
      <c r="AA184" s="148">
        <f t="shared" si="3"/>
        <v>0</v>
      </c>
      <c r="AR184" s="20" t="s">
        <v>178</v>
      </c>
      <c r="AT184" s="20" t="s">
        <v>251</v>
      </c>
      <c r="AU184" s="20" t="s">
        <v>103</v>
      </c>
      <c r="AY184" s="20" t="s">
        <v>141</v>
      </c>
      <c r="BE184" s="149">
        <f t="shared" si="4"/>
        <v>0</v>
      </c>
      <c r="BF184" s="149">
        <f t="shared" si="5"/>
        <v>0</v>
      </c>
      <c r="BG184" s="149">
        <f t="shared" si="6"/>
        <v>0</v>
      </c>
      <c r="BH184" s="149">
        <f t="shared" si="7"/>
        <v>0</v>
      </c>
      <c r="BI184" s="149">
        <f t="shared" si="8"/>
        <v>0</v>
      </c>
      <c r="BJ184" s="20" t="s">
        <v>11</v>
      </c>
      <c r="BK184" s="149">
        <f t="shared" si="9"/>
        <v>0</v>
      </c>
      <c r="BL184" s="20" t="s">
        <v>146</v>
      </c>
      <c r="BM184" s="20" t="s">
        <v>627</v>
      </c>
    </row>
    <row r="185" spans="2:65" s="1" customFormat="1" ht="22.5" customHeight="1">
      <c r="B185" s="140"/>
      <c r="C185" s="141" t="s">
        <v>324</v>
      </c>
      <c r="D185" s="141" t="s">
        <v>142</v>
      </c>
      <c r="E185" s="142" t="s">
        <v>628</v>
      </c>
      <c r="F185" s="220" t="s">
        <v>629</v>
      </c>
      <c r="G185" s="220"/>
      <c r="H185" s="220"/>
      <c r="I185" s="220"/>
      <c r="J185" s="143" t="s">
        <v>322</v>
      </c>
      <c r="K185" s="144">
        <v>1</v>
      </c>
      <c r="L185" s="221"/>
      <c r="M185" s="221"/>
      <c r="N185" s="221">
        <f t="shared" si="0"/>
        <v>0</v>
      </c>
      <c r="O185" s="221"/>
      <c r="P185" s="221"/>
      <c r="Q185" s="221"/>
      <c r="R185" s="145"/>
      <c r="T185" s="146" t="s">
        <v>5</v>
      </c>
      <c r="U185" s="43" t="s">
        <v>47</v>
      </c>
      <c r="V185" s="147">
        <v>0.66</v>
      </c>
      <c r="W185" s="147">
        <f t="shared" si="1"/>
        <v>0.66</v>
      </c>
      <c r="X185" s="147">
        <v>8.8999999999999995E-4</v>
      </c>
      <c r="Y185" s="147">
        <f t="shared" si="2"/>
        <v>8.8999999999999995E-4</v>
      </c>
      <c r="Z185" s="147">
        <v>0</v>
      </c>
      <c r="AA185" s="148">
        <f t="shared" si="3"/>
        <v>0</v>
      </c>
      <c r="AR185" s="20" t="s">
        <v>146</v>
      </c>
      <c r="AT185" s="20" t="s">
        <v>142</v>
      </c>
      <c r="AU185" s="20" t="s">
        <v>103</v>
      </c>
      <c r="AY185" s="20" t="s">
        <v>141</v>
      </c>
      <c r="BE185" s="149">
        <f t="shared" si="4"/>
        <v>0</v>
      </c>
      <c r="BF185" s="149">
        <f t="shared" si="5"/>
        <v>0</v>
      </c>
      <c r="BG185" s="149">
        <f t="shared" si="6"/>
        <v>0</v>
      </c>
      <c r="BH185" s="149">
        <f t="shared" si="7"/>
        <v>0</v>
      </c>
      <c r="BI185" s="149">
        <f t="shared" si="8"/>
        <v>0</v>
      </c>
      <c r="BJ185" s="20" t="s">
        <v>11</v>
      </c>
      <c r="BK185" s="149">
        <f t="shared" si="9"/>
        <v>0</v>
      </c>
      <c r="BL185" s="20" t="s">
        <v>146</v>
      </c>
      <c r="BM185" s="20" t="s">
        <v>630</v>
      </c>
    </row>
    <row r="186" spans="2:65" s="1" customFormat="1" ht="31.5" customHeight="1">
      <c r="B186" s="140"/>
      <c r="C186" s="174" t="s">
        <v>328</v>
      </c>
      <c r="D186" s="174" t="s">
        <v>251</v>
      </c>
      <c r="E186" s="175" t="s">
        <v>631</v>
      </c>
      <c r="F186" s="234" t="s">
        <v>632</v>
      </c>
      <c r="G186" s="234"/>
      <c r="H186" s="234"/>
      <c r="I186" s="234"/>
      <c r="J186" s="176" t="s">
        <v>322</v>
      </c>
      <c r="K186" s="177">
        <v>1</v>
      </c>
      <c r="L186" s="235"/>
      <c r="M186" s="235"/>
      <c r="N186" s="235">
        <f t="shared" si="0"/>
        <v>0</v>
      </c>
      <c r="O186" s="221"/>
      <c r="P186" s="221"/>
      <c r="Q186" s="221"/>
      <c r="R186" s="145"/>
      <c r="T186" s="146" t="s">
        <v>5</v>
      </c>
      <c r="U186" s="43" t="s">
        <v>47</v>
      </c>
      <c r="V186" s="147">
        <v>0</v>
      </c>
      <c r="W186" s="147">
        <f t="shared" si="1"/>
        <v>0</v>
      </c>
      <c r="X186" s="147">
        <v>3.5000000000000001E-3</v>
      </c>
      <c r="Y186" s="147">
        <f t="shared" si="2"/>
        <v>3.5000000000000001E-3</v>
      </c>
      <c r="Z186" s="147">
        <v>0</v>
      </c>
      <c r="AA186" s="148">
        <f t="shared" si="3"/>
        <v>0</v>
      </c>
      <c r="AR186" s="20" t="s">
        <v>178</v>
      </c>
      <c r="AT186" s="20" t="s">
        <v>251</v>
      </c>
      <c r="AU186" s="20" t="s">
        <v>103</v>
      </c>
      <c r="AY186" s="20" t="s">
        <v>141</v>
      </c>
      <c r="BE186" s="149">
        <f t="shared" si="4"/>
        <v>0</v>
      </c>
      <c r="BF186" s="149">
        <f t="shared" si="5"/>
        <v>0</v>
      </c>
      <c r="BG186" s="149">
        <f t="shared" si="6"/>
        <v>0</v>
      </c>
      <c r="BH186" s="149">
        <f t="shared" si="7"/>
        <v>0</v>
      </c>
      <c r="BI186" s="149">
        <f t="shared" si="8"/>
        <v>0</v>
      </c>
      <c r="BJ186" s="20" t="s">
        <v>11</v>
      </c>
      <c r="BK186" s="149">
        <f t="shared" si="9"/>
        <v>0</v>
      </c>
      <c r="BL186" s="20" t="s">
        <v>146</v>
      </c>
      <c r="BM186" s="20" t="s">
        <v>633</v>
      </c>
    </row>
    <row r="187" spans="2:65" s="1" customFormat="1" ht="22.5" customHeight="1">
      <c r="B187" s="140"/>
      <c r="C187" s="141" t="s">
        <v>332</v>
      </c>
      <c r="D187" s="141" t="s">
        <v>142</v>
      </c>
      <c r="E187" s="142" t="s">
        <v>634</v>
      </c>
      <c r="F187" s="220" t="s">
        <v>635</v>
      </c>
      <c r="G187" s="220"/>
      <c r="H187" s="220"/>
      <c r="I187" s="220"/>
      <c r="J187" s="143" t="s">
        <v>322</v>
      </c>
      <c r="K187" s="144">
        <v>1</v>
      </c>
      <c r="L187" s="221"/>
      <c r="M187" s="221"/>
      <c r="N187" s="221">
        <f t="shared" si="0"/>
        <v>0</v>
      </c>
      <c r="O187" s="221"/>
      <c r="P187" s="221"/>
      <c r="Q187" s="221"/>
      <c r="R187" s="145"/>
      <c r="T187" s="146" t="s">
        <v>5</v>
      </c>
      <c r="U187" s="43" t="s">
        <v>47</v>
      </c>
      <c r="V187" s="147">
        <v>0.65400000000000003</v>
      </c>
      <c r="W187" s="147">
        <f t="shared" si="1"/>
        <v>0.65400000000000003</v>
      </c>
      <c r="X187" s="147">
        <v>8.7000000000000001E-4</v>
      </c>
      <c r="Y187" s="147">
        <f t="shared" si="2"/>
        <v>8.7000000000000001E-4</v>
      </c>
      <c r="Z187" s="147">
        <v>0</v>
      </c>
      <c r="AA187" s="148">
        <f t="shared" si="3"/>
        <v>0</v>
      </c>
      <c r="AR187" s="20" t="s">
        <v>146</v>
      </c>
      <c r="AT187" s="20" t="s">
        <v>142</v>
      </c>
      <c r="AU187" s="20" t="s">
        <v>103</v>
      </c>
      <c r="AY187" s="20" t="s">
        <v>141</v>
      </c>
      <c r="BE187" s="149">
        <f t="shared" si="4"/>
        <v>0</v>
      </c>
      <c r="BF187" s="149">
        <f t="shared" si="5"/>
        <v>0</v>
      </c>
      <c r="BG187" s="149">
        <f t="shared" si="6"/>
        <v>0</v>
      </c>
      <c r="BH187" s="149">
        <f t="shared" si="7"/>
        <v>0</v>
      </c>
      <c r="BI187" s="149">
        <f t="shared" si="8"/>
        <v>0</v>
      </c>
      <c r="BJ187" s="20" t="s">
        <v>11</v>
      </c>
      <c r="BK187" s="149">
        <f t="shared" si="9"/>
        <v>0</v>
      </c>
      <c r="BL187" s="20" t="s">
        <v>146</v>
      </c>
      <c r="BM187" s="20" t="s">
        <v>636</v>
      </c>
    </row>
    <row r="188" spans="2:65" s="1" customFormat="1" ht="22.5" customHeight="1">
      <c r="B188" s="140"/>
      <c r="C188" s="141" t="s">
        <v>337</v>
      </c>
      <c r="D188" s="141" t="s">
        <v>142</v>
      </c>
      <c r="E188" s="142" t="s">
        <v>637</v>
      </c>
      <c r="F188" s="220" t="s">
        <v>638</v>
      </c>
      <c r="G188" s="220"/>
      <c r="H188" s="220"/>
      <c r="I188" s="220"/>
      <c r="J188" s="143" t="s">
        <v>322</v>
      </c>
      <c r="K188" s="144">
        <v>1</v>
      </c>
      <c r="L188" s="221"/>
      <c r="M188" s="221"/>
      <c r="N188" s="221">
        <f t="shared" si="0"/>
        <v>0</v>
      </c>
      <c r="O188" s="221"/>
      <c r="P188" s="221"/>
      <c r="Q188" s="221"/>
      <c r="R188" s="145"/>
      <c r="T188" s="146" t="s">
        <v>5</v>
      </c>
      <c r="U188" s="43" t="s">
        <v>47</v>
      </c>
      <c r="V188" s="147">
        <v>0.77200000000000002</v>
      </c>
      <c r="W188" s="147">
        <f t="shared" si="1"/>
        <v>0.77200000000000002</v>
      </c>
      <c r="X188" s="147">
        <v>6.3829999999999998E-2</v>
      </c>
      <c r="Y188" s="147">
        <f t="shared" si="2"/>
        <v>6.3829999999999998E-2</v>
      </c>
      <c r="Z188" s="147">
        <v>0</v>
      </c>
      <c r="AA188" s="148">
        <f t="shared" si="3"/>
        <v>0</v>
      </c>
      <c r="AR188" s="20" t="s">
        <v>146</v>
      </c>
      <c r="AT188" s="20" t="s">
        <v>142</v>
      </c>
      <c r="AU188" s="20" t="s">
        <v>103</v>
      </c>
      <c r="AY188" s="20" t="s">
        <v>141</v>
      </c>
      <c r="BE188" s="149">
        <f t="shared" si="4"/>
        <v>0</v>
      </c>
      <c r="BF188" s="149">
        <f t="shared" si="5"/>
        <v>0</v>
      </c>
      <c r="BG188" s="149">
        <f t="shared" si="6"/>
        <v>0</v>
      </c>
      <c r="BH188" s="149">
        <f t="shared" si="7"/>
        <v>0</v>
      </c>
      <c r="BI188" s="149">
        <f t="shared" si="8"/>
        <v>0</v>
      </c>
      <c r="BJ188" s="20" t="s">
        <v>11</v>
      </c>
      <c r="BK188" s="149">
        <f t="shared" si="9"/>
        <v>0</v>
      </c>
      <c r="BL188" s="20" t="s">
        <v>146</v>
      </c>
      <c r="BM188" s="20" t="s">
        <v>639</v>
      </c>
    </row>
    <row r="189" spans="2:65" s="1" customFormat="1" ht="22.5" customHeight="1">
      <c r="B189" s="140"/>
      <c r="C189" s="174" t="s">
        <v>341</v>
      </c>
      <c r="D189" s="174" t="s">
        <v>251</v>
      </c>
      <c r="E189" s="175" t="s">
        <v>640</v>
      </c>
      <c r="F189" s="234" t="s">
        <v>641</v>
      </c>
      <c r="G189" s="234"/>
      <c r="H189" s="234"/>
      <c r="I189" s="234"/>
      <c r="J189" s="176" t="s">
        <v>322</v>
      </c>
      <c r="K189" s="177">
        <v>1</v>
      </c>
      <c r="L189" s="235"/>
      <c r="M189" s="235"/>
      <c r="N189" s="235">
        <f t="shared" si="0"/>
        <v>0</v>
      </c>
      <c r="O189" s="221"/>
      <c r="P189" s="221"/>
      <c r="Q189" s="221"/>
      <c r="R189" s="145"/>
      <c r="T189" s="146" t="s">
        <v>5</v>
      </c>
      <c r="U189" s="43" t="s">
        <v>47</v>
      </c>
      <c r="V189" s="147">
        <v>0</v>
      </c>
      <c r="W189" s="147">
        <f t="shared" si="1"/>
        <v>0</v>
      </c>
      <c r="X189" s="147">
        <v>7.3000000000000001E-3</v>
      </c>
      <c r="Y189" s="147">
        <f t="shared" si="2"/>
        <v>7.3000000000000001E-3</v>
      </c>
      <c r="Z189" s="147">
        <v>0</v>
      </c>
      <c r="AA189" s="148">
        <f t="shared" si="3"/>
        <v>0</v>
      </c>
      <c r="AR189" s="20" t="s">
        <v>178</v>
      </c>
      <c r="AT189" s="20" t="s">
        <v>251</v>
      </c>
      <c r="AU189" s="20" t="s">
        <v>103</v>
      </c>
      <c r="AY189" s="20" t="s">
        <v>141</v>
      </c>
      <c r="BE189" s="149">
        <f t="shared" si="4"/>
        <v>0</v>
      </c>
      <c r="BF189" s="149">
        <f t="shared" si="5"/>
        <v>0</v>
      </c>
      <c r="BG189" s="149">
        <f t="shared" si="6"/>
        <v>0</v>
      </c>
      <c r="BH189" s="149">
        <f t="shared" si="7"/>
        <v>0</v>
      </c>
      <c r="BI189" s="149">
        <f t="shared" si="8"/>
        <v>0</v>
      </c>
      <c r="BJ189" s="20" t="s">
        <v>11</v>
      </c>
      <c r="BK189" s="149">
        <f t="shared" si="9"/>
        <v>0</v>
      </c>
      <c r="BL189" s="20" t="s">
        <v>146</v>
      </c>
      <c r="BM189" s="20" t="s">
        <v>642</v>
      </c>
    </row>
    <row r="190" spans="2:65" s="1" customFormat="1" ht="22.5" customHeight="1">
      <c r="B190" s="140"/>
      <c r="C190" s="174" t="s">
        <v>345</v>
      </c>
      <c r="D190" s="174" t="s">
        <v>251</v>
      </c>
      <c r="E190" s="175" t="s">
        <v>643</v>
      </c>
      <c r="F190" s="234" t="s">
        <v>644</v>
      </c>
      <c r="G190" s="234"/>
      <c r="H190" s="234"/>
      <c r="I190" s="234"/>
      <c r="J190" s="176" t="s">
        <v>322</v>
      </c>
      <c r="K190" s="177">
        <v>1</v>
      </c>
      <c r="L190" s="235"/>
      <c r="M190" s="235"/>
      <c r="N190" s="235">
        <f t="shared" si="0"/>
        <v>0</v>
      </c>
      <c r="O190" s="221"/>
      <c r="P190" s="221"/>
      <c r="Q190" s="221"/>
      <c r="R190" s="145"/>
      <c r="T190" s="146" t="s">
        <v>5</v>
      </c>
      <c r="U190" s="43" t="s">
        <v>47</v>
      </c>
      <c r="V190" s="147">
        <v>0</v>
      </c>
      <c r="W190" s="147">
        <f t="shared" si="1"/>
        <v>0</v>
      </c>
      <c r="X190" s="147">
        <v>0</v>
      </c>
      <c r="Y190" s="147">
        <f t="shared" si="2"/>
        <v>0</v>
      </c>
      <c r="Z190" s="147">
        <v>0</v>
      </c>
      <c r="AA190" s="148">
        <f t="shared" si="3"/>
        <v>0</v>
      </c>
      <c r="AR190" s="20" t="s">
        <v>178</v>
      </c>
      <c r="AT190" s="20" t="s">
        <v>251</v>
      </c>
      <c r="AU190" s="20" t="s">
        <v>103</v>
      </c>
      <c r="AY190" s="20" t="s">
        <v>141</v>
      </c>
      <c r="BE190" s="149">
        <f t="shared" si="4"/>
        <v>0</v>
      </c>
      <c r="BF190" s="149">
        <f t="shared" si="5"/>
        <v>0</v>
      </c>
      <c r="BG190" s="149">
        <f t="shared" si="6"/>
        <v>0</v>
      </c>
      <c r="BH190" s="149">
        <f t="shared" si="7"/>
        <v>0</v>
      </c>
      <c r="BI190" s="149">
        <f t="shared" si="8"/>
        <v>0</v>
      </c>
      <c r="BJ190" s="20" t="s">
        <v>11</v>
      </c>
      <c r="BK190" s="149">
        <f t="shared" si="9"/>
        <v>0</v>
      </c>
      <c r="BL190" s="20" t="s">
        <v>146</v>
      </c>
      <c r="BM190" s="20" t="s">
        <v>645</v>
      </c>
    </row>
    <row r="191" spans="2:65" s="1" customFormat="1" ht="22.5" customHeight="1">
      <c r="B191" s="140"/>
      <c r="C191" s="141" t="s">
        <v>349</v>
      </c>
      <c r="D191" s="141" t="s">
        <v>142</v>
      </c>
      <c r="E191" s="142" t="s">
        <v>450</v>
      </c>
      <c r="F191" s="220" t="s">
        <v>451</v>
      </c>
      <c r="G191" s="220"/>
      <c r="H191" s="220"/>
      <c r="I191" s="220"/>
      <c r="J191" s="143" t="s">
        <v>170</v>
      </c>
      <c r="K191" s="144">
        <v>23</v>
      </c>
      <c r="L191" s="221"/>
      <c r="M191" s="221"/>
      <c r="N191" s="221">
        <f t="shared" si="0"/>
        <v>0</v>
      </c>
      <c r="O191" s="221"/>
      <c r="P191" s="221"/>
      <c r="Q191" s="221"/>
      <c r="R191" s="145"/>
      <c r="T191" s="146" t="s">
        <v>5</v>
      </c>
      <c r="U191" s="43" t="s">
        <v>47</v>
      </c>
      <c r="V191" s="147">
        <v>5.3999999999999999E-2</v>
      </c>
      <c r="W191" s="147">
        <f t="shared" si="1"/>
        <v>1.242</v>
      </c>
      <c r="X191" s="147">
        <v>1.9000000000000001E-4</v>
      </c>
      <c r="Y191" s="147">
        <f t="shared" si="2"/>
        <v>4.3700000000000006E-3</v>
      </c>
      <c r="Z191" s="147">
        <v>0</v>
      </c>
      <c r="AA191" s="148">
        <f t="shared" si="3"/>
        <v>0</v>
      </c>
      <c r="AR191" s="20" t="s">
        <v>146</v>
      </c>
      <c r="AT191" s="20" t="s">
        <v>142</v>
      </c>
      <c r="AU191" s="20" t="s">
        <v>103</v>
      </c>
      <c r="AY191" s="20" t="s">
        <v>141</v>
      </c>
      <c r="BE191" s="149">
        <f t="shared" si="4"/>
        <v>0</v>
      </c>
      <c r="BF191" s="149">
        <f t="shared" si="5"/>
        <v>0</v>
      </c>
      <c r="BG191" s="149">
        <f t="shared" si="6"/>
        <v>0</v>
      </c>
      <c r="BH191" s="149">
        <f t="shared" si="7"/>
        <v>0</v>
      </c>
      <c r="BI191" s="149">
        <f t="shared" si="8"/>
        <v>0</v>
      </c>
      <c r="BJ191" s="20" t="s">
        <v>11</v>
      </c>
      <c r="BK191" s="149">
        <f t="shared" si="9"/>
        <v>0</v>
      </c>
      <c r="BL191" s="20" t="s">
        <v>146</v>
      </c>
      <c r="BM191" s="20" t="s">
        <v>646</v>
      </c>
    </row>
    <row r="192" spans="2:65" s="1" customFormat="1" ht="31.5" customHeight="1">
      <c r="B192" s="140"/>
      <c r="C192" s="141" t="s">
        <v>353</v>
      </c>
      <c r="D192" s="141" t="s">
        <v>142</v>
      </c>
      <c r="E192" s="142" t="s">
        <v>454</v>
      </c>
      <c r="F192" s="220" t="s">
        <v>455</v>
      </c>
      <c r="G192" s="220"/>
      <c r="H192" s="220"/>
      <c r="I192" s="220"/>
      <c r="J192" s="143" t="s">
        <v>170</v>
      </c>
      <c r="K192" s="144">
        <v>20</v>
      </c>
      <c r="L192" s="221"/>
      <c r="M192" s="221"/>
      <c r="N192" s="221">
        <f t="shared" si="0"/>
        <v>0</v>
      </c>
      <c r="O192" s="221"/>
      <c r="P192" s="221"/>
      <c r="Q192" s="221"/>
      <c r="R192" s="145"/>
      <c r="T192" s="146" t="s">
        <v>5</v>
      </c>
      <c r="U192" s="43" t="s">
        <v>47</v>
      </c>
      <c r="V192" s="147">
        <v>2.3E-2</v>
      </c>
      <c r="W192" s="147">
        <f t="shared" si="1"/>
        <v>0.45999999999999996</v>
      </c>
      <c r="X192" s="147">
        <v>6.9999999999999994E-5</v>
      </c>
      <c r="Y192" s="147">
        <f t="shared" si="2"/>
        <v>1.3999999999999998E-3</v>
      </c>
      <c r="Z192" s="147">
        <v>0</v>
      </c>
      <c r="AA192" s="148">
        <f t="shared" si="3"/>
        <v>0</v>
      </c>
      <c r="AR192" s="20" t="s">
        <v>146</v>
      </c>
      <c r="AT192" s="20" t="s">
        <v>142</v>
      </c>
      <c r="AU192" s="20" t="s">
        <v>103</v>
      </c>
      <c r="AY192" s="20" t="s">
        <v>141</v>
      </c>
      <c r="BE192" s="149">
        <f t="shared" si="4"/>
        <v>0</v>
      </c>
      <c r="BF192" s="149">
        <f t="shared" si="5"/>
        <v>0</v>
      </c>
      <c r="BG192" s="149">
        <f t="shared" si="6"/>
        <v>0</v>
      </c>
      <c r="BH192" s="149">
        <f t="shared" si="7"/>
        <v>0</v>
      </c>
      <c r="BI192" s="149">
        <f t="shared" si="8"/>
        <v>0</v>
      </c>
      <c r="BJ192" s="20" t="s">
        <v>11</v>
      </c>
      <c r="BK192" s="149">
        <f t="shared" si="9"/>
        <v>0</v>
      </c>
      <c r="BL192" s="20" t="s">
        <v>146</v>
      </c>
      <c r="BM192" s="20" t="s">
        <v>647</v>
      </c>
    </row>
    <row r="193" spans="2:65" s="1" customFormat="1" ht="22.5" customHeight="1">
      <c r="B193" s="140"/>
      <c r="C193" s="141" t="s">
        <v>357</v>
      </c>
      <c r="D193" s="141" t="s">
        <v>142</v>
      </c>
      <c r="E193" s="142" t="s">
        <v>463</v>
      </c>
      <c r="F193" s="220" t="s">
        <v>648</v>
      </c>
      <c r="G193" s="220"/>
      <c r="H193" s="220"/>
      <c r="I193" s="220"/>
      <c r="J193" s="143"/>
      <c r="K193" s="144"/>
      <c r="L193" s="221"/>
      <c r="M193" s="221"/>
      <c r="N193" s="221">
        <f t="shared" si="0"/>
        <v>0</v>
      </c>
      <c r="O193" s="221"/>
      <c r="P193" s="221"/>
      <c r="Q193" s="221"/>
      <c r="R193" s="145"/>
      <c r="T193" s="146" t="s">
        <v>5</v>
      </c>
      <c r="U193" s="43" t="s">
        <v>47</v>
      </c>
      <c r="V193" s="147">
        <v>0</v>
      </c>
      <c r="W193" s="147">
        <f t="shared" si="1"/>
        <v>0</v>
      </c>
      <c r="X193" s="147">
        <v>0</v>
      </c>
      <c r="Y193" s="147">
        <f t="shared" si="2"/>
        <v>0</v>
      </c>
      <c r="Z193" s="147">
        <v>0</v>
      </c>
      <c r="AA193" s="148">
        <f t="shared" si="3"/>
        <v>0</v>
      </c>
      <c r="AR193" s="20" t="s">
        <v>146</v>
      </c>
      <c r="AT193" s="20" t="s">
        <v>142</v>
      </c>
      <c r="AU193" s="20" t="s">
        <v>103</v>
      </c>
      <c r="AY193" s="20" t="s">
        <v>141</v>
      </c>
      <c r="BE193" s="149">
        <f t="shared" si="4"/>
        <v>0</v>
      </c>
      <c r="BF193" s="149">
        <f t="shared" si="5"/>
        <v>0</v>
      </c>
      <c r="BG193" s="149">
        <f t="shared" si="6"/>
        <v>0</v>
      </c>
      <c r="BH193" s="149">
        <f t="shared" si="7"/>
        <v>0</v>
      </c>
      <c r="BI193" s="149">
        <f t="shared" si="8"/>
        <v>0</v>
      </c>
      <c r="BJ193" s="20" t="s">
        <v>11</v>
      </c>
      <c r="BK193" s="149">
        <f t="shared" si="9"/>
        <v>0</v>
      </c>
      <c r="BL193" s="20" t="s">
        <v>146</v>
      </c>
      <c r="BM193" s="20" t="s">
        <v>649</v>
      </c>
    </row>
    <row r="194" spans="2:65" s="9" customFormat="1" ht="29.85" customHeight="1">
      <c r="B194" s="129"/>
      <c r="C194" s="130"/>
      <c r="D194" s="139" t="s">
        <v>119</v>
      </c>
      <c r="E194" s="139"/>
      <c r="F194" s="139"/>
      <c r="G194" s="139"/>
      <c r="H194" s="139"/>
      <c r="I194" s="139"/>
      <c r="J194" s="139"/>
      <c r="K194" s="139"/>
      <c r="L194" s="139"/>
      <c r="M194" s="139"/>
      <c r="N194" s="228">
        <f>BK194</f>
        <v>0</v>
      </c>
      <c r="O194" s="229"/>
      <c r="P194" s="229"/>
      <c r="Q194" s="229"/>
      <c r="R194" s="132"/>
      <c r="T194" s="133"/>
      <c r="U194" s="130"/>
      <c r="V194" s="130"/>
      <c r="W194" s="134">
        <f>W195+SUM(W196:W205)</f>
        <v>5.266648</v>
      </c>
      <c r="X194" s="130"/>
      <c r="Y194" s="134">
        <f>Y195+SUM(Y196:Y205)</f>
        <v>0</v>
      </c>
      <c r="Z194" s="130"/>
      <c r="AA194" s="135">
        <f>AA195+SUM(AA196:AA205)</f>
        <v>0.34400000000000003</v>
      </c>
      <c r="AR194" s="136" t="s">
        <v>11</v>
      </c>
      <c r="AT194" s="137" t="s">
        <v>81</v>
      </c>
      <c r="AU194" s="137" t="s">
        <v>11</v>
      </c>
      <c r="AY194" s="136" t="s">
        <v>141</v>
      </c>
      <c r="BK194" s="138">
        <f>BK195+SUM(BK196:BK205)</f>
        <v>0</v>
      </c>
    </row>
    <row r="195" spans="2:65" s="1" customFormat="1" ht="22.5" customHeight="1">
      <c r="B195" s="140"/>
      <c r="C195" s="141" t="s">
        <v>361</v>
      </c>
      <c r="D195" s="141" t="s">
        <v>142</v>
      </c>
      <c r="E195" s="142" t="s">
        <v>467</v>
      </c>
      <c r="F195" s="220" t="s">
        <v>468</v>
      </c>
      <c r="G195" s="220"/>
      <c r="H195" s="220"/>
      <c r="I195" s="220"/>
      <c r="J195" s="143" t="s">
        <v>170</v>
      </c>
      <c r="K195" s="144">
        <v>12</v>
      </c>
      <c r="L195" s="221"/>
      <c r="M195" s="221"/>
      <c r="N195" s="221">
        <f>ROUND(L195*K195,0)</f>
        <v>0</v>
      </c>
      <c r="O195" s="221"/>
      <c r="P195" s="221"/>
      <c r="Q195" s="221"/>
      <c r="R195" s="145"/>
      <c r="T195" s="146" t="s">
        <v>5</v>
      </c>
      <c r="U195" s="43" t="s">
        <v>47</v>
      </c>
      <c r="V195" s="147">
        <v>0.19600000000000001</v>
      </c>
      <c r="W195" s="147">
        <f>V195*K195</f>
        <v>2.3520000000000003</v>
      </c>
      <c r="X195" s="147">
        <v>0</v>
      </c>
      <c r="Y195" s="147">
        <f>X195*K195</f>
        <v>0</v>
      </c>
      <c r="Z195" s="147">
        <v>0</v>
      </c>
      <c r="AA195" s="148">
        <f>Z195*K195</f>
        <v>0</v>
      </c>
      <c r="AR195" s="20" t="s">
        <v>146</v>
      </c>
      <c r="AT195" s="20" t="s">
        <v>142</v>
      </c>
      <c r="AU195" s="20" t="s">
        <v>103</v>
      </c>
      <c r="AY195" s="20" t="s">
        <v>141</v>
      </c>
      <c r="BE195" s="149">
        <f>IF(U195="základní",N195,0)</f>
        <v>0</v>
      </c>
      <c r="BF195" s="149">
        <f>IF(U195="snížená",N195,0)</f>
        <v>0</v>
      </c>
      <c r="BG195" s="149">
        <f>IF(U195="zákl. přenesená",N195,0)</f>
        <v>0</v>
      </c>
      <c r="BH195" s="149">
        <f>IF(U195="sníž. přenesená",N195,0)</f>
        <v>0</v>
      </c>
      <c r="BI195" s="149">
        <f>IF(U195="nulová",N195,0)</f>
        <v>0</v>
      </c>
      <c r="BJ195" s="20" t="s">
        <v>11</v>
      </c>
      <c r="BK195" s="149">
        <f>ROUND(L195*K195,0)</f>
        <v>0</v>
      </c>
      <c r="BL195" s="20" t="s">
        <v>146</v>
      </c>
      <c r="BM195" s="20" t="s">
        <v>650</v>
      </c>
    </row>
    <row r="196" spans="2:65" s="11" customFormat="1" ht="22.5" customHeight="1">
      <c r="B196" s="158"/>
      <c r="C196" s="159"/>
      <c r="D196" s="159"/>
      <c r="E196" s="160" t="s">
        <v>5</v>
      </c>
      <c r="F196" s="236" t="s">
        <v>651</v>
      </c>
      <c r="G196" s="237"/>
      <c r="H196" s="237"/>
      <c r="I196" s="237"/>
      <c r="J196" s="159"/>
      <c r="K196" s="161">
        <v>12</v>
      </c>
      <c r="L196" s="159"/>
      <c r="M196" s="159"/>
      <c r="N196" s="159"/>
      <c r="O196" s="159"/>
      <c r="P196" s="159"/>
      <c r="Q196" s="159"/>
      <c r="R196" s="162"/>
      <c r="T196" s="163"/>
      <c r="U196" s="159"/>
      <c r="V196" s="159"/>
      <c r="W196" s="159"/>
      <c r="X196" s="159"/>
      <c r="Y196" s="159"/>
      <c r="Z196" s="159"/>
      <c r="AA196" s="164"/>
      <c r="AT196" s="165" t="s">
        <v>152</v>
      </c>
      <c r="AU196" s="165" t="s">
        <v>103</v>
      </c>
      <c r="AV196" s="11" t="s">
        <v>103</v>
      </c>
      <c r="AW196" s="11" t="s">
        <v>39</v>
      </c>
      <c r="AX196" s="11" t="s">
        <v>82</v>
      </c>
      <c r="AY196" s="165" t="s">
        <v>141</v>
      </c>
    </row>
    <row r="197" spans="2:65" s="1" customFormat="1" ht="31.5" customHeight="1">
      <c r="B197" s="140"/>
      <c r="C197" s="141" t="s">
        <v>365</v>
      </c>
      <c r="D197" s="141" t="s">
        <v>142</v>
      </c>
      <c r="E197" s="142" t="s">
        <v>652</v>
      </c>
      <c r="F197" s="220" t="s">
        <v>653</v>
      </c>
      <c r="G197" s="220"/>
      <c r="H197" s="220"/>
      <c r="I197" s="220"/>
      <c r="J197" s="143" t="s">
        <v>181</v>
      </c>
      <c r="K197" s="144">
        <v>0.12</v>
      </c>
      <c r="L197" s="221"/>
      <c r="M197" s="221"/>
      <c r="N197" s="221">
        <f>ROUND(L197*K197,0)</f>
        <v>0</v>
      </c>
      <c r="O197" s="221"/>
      <c r="P197" s="221"/>
      <c r="Q197" s="221"/>
      <c r="R197" s="145"/>
      <c r="T197" s="146" t="s">
        <v>5</v>
      </c>
      <c r="U197" s="43" t="s">
        <v>47</v>
      </c>
      <c r="V197" s="147">
        <v>11.731</v>
      </c>
      <c r="W197" s="147">
        <f>V197*K197</f>
        <v>1.4077199999999999</v>
      </c>
      <c r="X197" s="147">
        <v>0</v>
      </c>
      <c r="Y197" s="147">
        <f>X197*K197</f>
        <v>0</v>
      </c>
      <c r="Z197" s="147">
        <v>2.2000000000000002</v>
      </c>
      <c r="AA197" s="148">
        <f>Z197*K197</f>
        <v>0.26400000000000001</v>
      </c>
      <c r="AR197" s="20" t="s">
        <v>146</v>
      </c>
      <c r="AT197" s="20" t="s">
        <v>142</v>
      </c>
      <c r="AU197" s="20" t="s">
        <v>103</v>
      </c>
      <c r="AY197" s="20" t="s">
        <v>141</v>
      </c>
      <c r="BE197" s="149">
        <f>IF(U197="základní",N197,0)</f>
        <v>0</v>
      </c>
      <c r="BF197" s="149">
        <f>IF(U197="snížená",N197,0)</f>
        <v>0</v>
      </c>
      <c r="BG197" s="149">
        <f>IF(U197="zákl. přenesená",N197,0)</f>
        <v>0</v>
      </c>
      <c r="BH197" s="149">
        <f>IF(U197="sníž. přenesená",N197,0)</f>
        <v>0</v>
      </c>
      <c r="BI197" s="149">
        <f>IF(U197="nulová",N197,0)</f>
        <v>0</v>
      </c>
      <c r="BJ197" s="20" t="s">
        <v>11</v>
      </c>
      <c r="BK197" s="149">
        <f>ROUND(L197*K197,0)</f>
        <v>0</v>
      </c>
      <c r="BL197" s="20" t="s">
        <v>146</v>
      </c>
      <c r="BM197" s="20" t="s">
        <v>654</v>
      </c>
    </row>
    <row r="198" spans="2:65" s="11" customFormat="1" ht="22.5" customHeight="1">
      <c r="B198" s="158"/>
      <c r="C198" s="159"/>
      <c r="D198" s="159"/>
      <c r="E198" s="160" t="s">
        <v>5</v>
      </c>
      <c r="F198" s="236" t="s">
        <v>655</v>
      </c>
      <c r="G198" s="237"/>
      <c r="H198" s="237"/>
      <c r="I198" s="237"/>
      <c r="J198" s="159"/>
      <c r="K198" s="161">
        <v>0.12</v>
      </c>
      <c r="L198" s="159"/>
      <c r="M198" s="159"/>
      <c r="N198" s="159"/>
      <c r="O198" s="159"/>
      <c r="P198" s="159"/>
      <c r="Q198" s="159"/>
      <c r="R198" s="162"/>
      <c r="T198" s="163"/>
      <c r="U198" s="159"/>
      <c r="V198" s="159"/>
      <c r="W198" s="159"/>
      <c r="X198" s="159"/>
      <c r="Y198" s="159"/>
      <c r="Z198" s="159"/>
      <c r="AA198" s="164"/>
      <c r="AT198" s="165" t="s">
        <v>152</v>
      </c>
      <c r="AU198" s="165" t="s">
        <v>103</v>
      </c>
      <c r="AV198" s="11" t="s">
        <v>103</v>
      </c>
      <c r="AW198" s="11" t="s">
        <v>39</v>
      </c>
      <c r="AX198" s="11" t="s">
        <v>82</v>
      </c>
      <c r="AY198" s="165" t="s">
        <v>141</v>
      </c>
    </row>
    <row r="199" spans="2:65" s="1" customFormat="1" ht="31.5" customHeight="1">
      <c r="B199" s="140"/>
      <c r="C199" s="141" t="s">
        <v>369</v>
      </c>
      <c r="D199" s="141" t="s">
        <v>142</v>
      </c>
      <c r="E199" s="142" t="s">
        <v>656</v>
      </c>
      <c r="F199" s="220" t="s">
        <v>657</v>
      </c>
      <c r="G199" s="220"/>
      <c r="H199" s="220"/>
      <c r="I199" s="220"/>
      <c r="J199" s="143" t="s">
        <v>145</v>
      </c>
      <c r="K199" s="144">
        <v>1</v>
      </c>
      <c r="L199" s="221"/>
      <c r="M199" s="221"/>
      <c r="N199" s="221">
        <f t="shared" ref="N199:N204" si="10">ROUND(L199*K199,0)</f>
        <v>0</v>
      </c>
      <c r="O199" s="221"/>
      <c r="P199" s="221"/>
      <c r="Q199" s="221"/>
      <c r="R199" s="145"/>
      <c r="T199" s="146" t="s">
        <v>5</v>
      </c>
      <c r="U199" s="43" t="s">
        <v>47</v>
      </c>
      <c r="V199" s="147">
        <v>0.26500000000000001</v>
      </c>
      <c r="W199" s="147">
        <f t="shared" ref="W199:W204" si="11">V199*K199</f>
        <v>0.26500000000000001</v>
      </c>
      <c r="X199" s="147">
        <v>0</v>
      </c>
      <c r="Y199" s="147">
        <f t="shared" ref="Y199:Y204" si="12">X199*K199</f>
        <v>0</v>
      </c>
      <c r="Z199" s="147">
        <v>3.5000000000000003E-2</v>
      </c>
      <c r="AA199" s="148">
        <f t="shared" ref="AA199:AA204" si="13">Z199*K199</f>
        <v>3.5000000000000003E-2</v>
      </c>
      <c r="AR199" s="20" t="s">
        <v>146</v>
      </c>
      <c r="AT199" s="20" t="s">
        <v>142</v>
      </c>
      <c r="AU199" s="20" t="s">
        <v>103</v>
      </c>
      <c r="AY199" s="20" t="s">
        <v>141</v>
      </c>
      <c r="BE199" s="149">
        <f t="shared" ref="BE199:BE204" si="14">IF(U199="základní",N199,0)</f>
        <v>0</v>
      </c>
      <c r="BF199" s="149">
        <f t="shared" ref="BF199:BF204" si="15">IF(U199="snížená",N199,0)</f>
        <v>0</v>
      </c>
      <c r="BG199" s="149">
        <f t="shared" ref="BG199:BG204" si="16">IF(U199="zákl. přenesená",N199,0)</f>
        <v>0</v>
      </c>
      <c r="BH199" s="149">
        <f t="shared" ref="BH199:BH204" si="17">IF(U199="sníž. přenesená",N199,0)</f>
        <v>0</v>
      </c>
      <c r="BI199" s="149">
        <f t="shared" ref="BI199:BI204" si="18">IF(U199="nulová",N199,0)</f>
        <v>0</v>
      </c>
      <c r="BJ199" s="20" t="s">
        <v>11</v>
      </c>
      <c r="BK199" s="149">
        <f t="shared" ref="BK199:BK204" si="19">ROUND(L199*K199,0)</f>
        <v>0</v>
      </c>
      <c r="BL199" s="20" t="s">
        <v>146</v>
      </c>
      <c r="BM199" s="20" t="s">
        <v>658</v>
      </c>
    </row>
    <row r="200" spans="2:65" s="1" customFormat="1" ht="31.5" customHeight="1">
      <c r="B200" s="140"/>
      <c r="C200" s="141" t="s">
        <v>373</v>
      </c>
      <c r="D200" s="141" t="s">
        <v>142</v>
      </c>
      <c r="E200" s="142" t="s">
        <v>659</v>
      </c>
      <c r="F200" s="220" t="s">
        <v>660</v>
      </c>
      <c r="G200" s="220"/>
      <c r="H200" s="220"/>
      <c r="I200" s="220"/>
      <c r="J200" s="143" t="s">
        <v>661</v>
      </c>
      <c r="K200" s="144">
        <v>1</v>
      </c>
      <c r="L200" s="221"/>
      <c r="M200" s="221"/>
      <c r="N200" s="221">
        <f t="shared" si="10"/>
        <v>0</v>
      </c>
      <c r="O200" s="221"/>
      <c r="P200" s="221"/>
      <c r="Q200" s="221"/>
      <c r="R200" s="145"/>
      <c r="T200" s="146" t="s">
        <v>5</v>
      </c>
      <c r="U200" s="43" t="s">
        <v>47</v>
      </c>
      <c r="V200" s="147">
        <v>0.26</v>
      </c>
      <c r="W200" s="147">
        <f t="shared" si="11"/>
        <v>0.26</v>
      </c>
      <c r="X200" s="147">
        <v>0</v>
      </c>
      <c r="Y200" s="147">
        <f t="shared" si="12"/>
        <v>0</v>
      </c>
      <c r="Z200" s="147">
        <v>4.4999999999999998E-2</v>
      </c>
      <c r="AA200" s="148">
        <f t="shared" si="13"/>
        <v>4.4999999999999998E-2</v>
      </c>
      <c r="AR200" s="20" t="s">
        <v>146</v>
      </c>
      <c r="AT200" s="20" t="s">
        <v>142</v>
      </c>
      <c r="AU200" s="20" t="s">
        <v>103</v>
      </c>
      <c r="AY200" s="20" t="s">
        <v>141</v>
      </c>
      <c r="BE200" s="149">
        <f t="shared" si="14"/>
        <v>0</v>
      </c>
      <c r="BF200" s="149">
        <f t="shared" si="15"/>
        <v>0</v>
      </c>
      <c r="BG200" s="149">
        <f t="shared" si="16"/>
        <v>0</v>
      </c>
      <c r="BH200" s="149">
        <f t="shared" si="17"/>
        <v>0</v>
      </c>
      <c r="BI200" s="149">
        <f t="shared" si="18"/>
        <v>0</v>
      </c>
      <c r="BJ200" s="20" t="s">
        <v>11</v>
      </c>
      <c r="BK200" s="149">
        <f t="shared" si="19"/>
        <v>0</v>
      </c>
      <c r="BL200" s="20" t="s">
        <v>146</v>
      </c>
      <c r="BM200" s="20" t="s">
        <v>662</v>
      </c>
    </row>
    <row r="201" spans="2:65" s="1" customFormat="1" ht="22.5" customHeight="1">
      <c r="B201" s="140"/>
      <c r="C201" s="141" t="s">
        <v>377</v>
      </c>
      <c r="D201" s="141" t="s">
        <v>142</v>
      </c>
      <c r="E201" s="142" t="s">
        <v>663</v>
      </c>
      <c r="F201" s="220" t="s">
        <v>664</v>
      </c>
      <c r="G201" s="220"/>
      <c r="H201" s="220"/>
      <c r="I201" s="220"/>
      <c r="J201" s="143" t="s">
        <v>244</v>
      </c>
      <c r="K201" s="144">
        <v>5.12</v>
      </c>
      <c r="L201" s="221"/>
      <c r="M201" s="221"/>
      <c r="N201" s="221">
        <f t="shared" si="10"/>
        <v>0</v>
      </c>
      <c r="O201" s="221"/>
      <c r="P201" s="221"/>
      <c r="Q201" s="221"/>
      <c r="R201" s="145"/>
      <c r="T201" s="146" t="s">
        <v>5</v>
      </c>
      <c r="U201" s="43" t="s">
        <v>47</v>
      </c>
      <c r="V201" s="147">
        <v>0.01</v>
      </c>
      <c r="W201" s="147">
        <f t="shared" si="11"/>
        <v>5.1200000000000002E-2</v>
      </c>
      <c r="X201" s="147">
        <v>0</v>
      </c>
      <c r="Y201" s="147">
        <f t="shared" si="12"/>
        <v>0</v>
      </c>
      <c r="Z201" s="147">
        <v>0</v>
      </c>
      <c r="AA201" s="148">
        <f t="shared" si="13"/>
        <v>0</v>
      </c>
      <c r="AR201" s="20" t="s">
        <v>146</v>
      </c>
      <c r="AT201" s="20" t="s">
        <v>142</v>
      </c>
      <c r="AU201" s="20" t="s">
        <v>103</v>
      </c>
      <c r="AY201" s="20" t="s">
        <v>141</v>
      </c>
      <c r="BE201" s="149">
        <f t="shared" si="14"/>
        <v>0</v>
      </c>
      <c r="BF201" s="149">
        <f t="shared" si="15"/>
        <v>0</v>
      </c>
      <c r="BG201" s="149">
        <f t="shared" si="16"/>
        <v>0</v>
      </c>
      <c r="BH201" s="149">
        <f t="shared" si="17"/>
        <v>0</v>
      </c>
      <c r="BI201" s="149">
        <f t="shared" si="18"/>
        <v>0</v>
      </c>
      <c r="BJ201" s="20" t="s">
        <v>11</v>
      </c>
      <c r="BK201" s="149">
        <f t="shared" si="19"/>
        <v>0</v>
      </c>
      <c r="BL201" s="20" t="s">
        <v>146</v>
      </c>
      <c r="BM201" s="20" t="s">
        <v>665</v>
      </c>
    </row>
    <row r="202" spans="2:65" s="1" customFormat="1" ht="31.5" customHeight="1">
      <c r="B202" s="140"/>
      <c r="C202" s="141" t="s">
        <v>381</v>
      </c>
      <c r="D202" s="141" t="s">
        <v>142</v>
      </c>
      <c r="E202" s="142" t="s">
        <v>666</v>
      </c>
      <c r="F202" s="220" t="s">
        <v>667</v>
      </c>
      <c r="G202" s="220"/>
      <c r="H202" s="220"/>
      <c r="I202" s="220"/>
      <c r="J202" s="143" t="s">
        <v>244</v>
      </c>
      <c r="K202" s="144">
        <v>46.08</v>
      </c>
      <c r="L202" s="221"/>
      <c r="M202" s="221"/>
      <c r="N202" s="221">
        <f t="shared" si="10"/>
        <v>0</v>
      </c>
      <c r="O202" s="221"/>
      <c r="P202" s="221"/>
      <c r="Q202" s="221"/>
      <c r="R202" s="145"/>
      <c r="T202" s="146" t="s">
        <v>5</v>
      </c>
      <c r="U202" s="43" t="s">
        <v>47</v>
      </c>
      <c r="V202" s="147">
        <v>0</v>
      </c>
      <c r="W202" s="147">
        <f t="shared" si="11"/>
        <v>0</v>
      </c>
      <c r="X202" s="147">
        <v>0</v>
      </c>
      <c r="Y202" s="147">
        <f t="shared" si="12"/>
        <v>0</v>
      </c>
      <c r="Z202" s="147">
        <v>0</v>
      </c>
      <c r="AA202" s="148">
        <f t="shared" si="13"/>
        <v>0</v>
      </c>
      <c r="AR202" s="20" t="s">
        <v>146</v>
      </c>
      <c r="AT202" s="20" t="s">
        <v>142</v>
      </c>
      <c r="AU202" s="20" t="s">
        <v>103</v>
      </c>
      <c r="AY202" s="20" t="s">
        <v>141</v>
      </c>
      <c r="BE202" s="149">
        <f t="shared" si="14"/>
        <v>0</v>
      </c>
      <c r="BF202" s="149">
        <f t="shared" si="15"/>
        <v>0</v>
      </c>
      <c r="BG202" s="149">
        <f t="shared" si="16"/>
        <v>0</v>
      </c>
      <c r="BH202" s="149">
        <f t="shared" si="17"/>
        <v>0</v>
      </c>
      <c r="BI202" s="149">
        <f t="shared" si="18"/>
        <v>0</v>
      </c>
      <c r="BJ202" s="20" t="s">
        <v>11</v>
      </c>
      <c r="BK202" s="149">
        <f t="shared" si="19"/>
        <v>0</v>
      </c>
      <c r="BL202" s="20" t="s">
        <v>146</v>
      </c>
      <c r="BM202" s="20" t="s">
        <v>668</v>
      </c>
    </row>
    <row r="203" spans="2:65" s="1" customFormat="1" ht="31.5" customHeight="1">
      <c r="B203" s="140"/>
      <c r="C203" s="141" t="s">
        <v>385</v>
      </c>
      <c r="D203" s="141" t="s">
        <v>142</v>
      </c>
      <c r="E203" s="142" t="s">
        <v>669</v>
      </c>
      <c r="F203" s="220" t="s">
        <v>670</v>
      </c>
      <c r="G203" s="220"/>
      <c r="H203" s="220"/>
      <c r="I203" s="220"/>
      <c r="J203" s="143" t="s">
        <v>244</v>
      </c>
      <c r="K203" s="144">
        <v>5.12</v>
      </c>
      <c r="L203" s="221"/>
      <c r="M203" s="221"/>
      <c r="N203" s="221">
        <f t="shared" si="10"/>
        <v>0</v>
      </c>
      <c r="O203" s="221"/>
      <c r="P203" s="221"/>
      <c r="Q203" s="221"/>
      <c r="R203" s="145"/>
      <c r="T203" s="146" t="s">
        <v>5</v>
      </c>
      <c r="U203" s="43" t="s">
        <v>47</v>
      </c>
      <c r="V203" s="147">
        <v>0.15</v>
      </c>
      <c r="W203" s="147">
        <f t="shared" si="11"/>
        <v>0.76800000000000002</v>
      </c>
      <c r="X203" s="147">
        <v>0</v>
      </c>
      <c r="Y203" s="147">
        <f t="shared" si="12"/>
        <v>0</v>
      </c>
      <c r="Z203" s="147">
        <v>0</v>
      </c>
      <c r="AA203" s="148">
        <f t="shared" si="13"/>
        <v>0</v>
      </c>
      <c r="AR203" s="20" t="s">
        <v>146</v>
      </c>
      <c r="AT203" s="20" t="s">
        <v>142</v>
      </c>
      <c r="AU203" s="20" t="s">
        <v>103</v>
      </c>
      <c r="AY203" s="20" t="s">
        <v>141</v>
      </c>
      <c r="BE203" s="149">
        <f t="shared" si="14"/>
        <v>0</v>
      </c>
      <c r="BF203" s="149">
        <f t="shared" si="15"/>
        <v>0</v>
      </c>
      <c r="BG203" s="149">
        <f t="shared" si="16"/>
        <v>0</v>
      </c>
      <c r="BH203" s="149">
        <f t="shared" si="17"/>
        <v>0</v>
      </c>
      <c r="BI203" s="149">
        <f t="shared" si="18"/>
        <v>0</v>
      </c>
      <c r="BJ203" s="20" t="s">
        <v>11</v>
      </c>
      <c r="BK203" s="149">
        <f t="shared" si="19"/>
        <v>0</v>
      </c>
      <c r="BL203" s="20" t="s">
        <v>146</v>
      </c>
      <c r="BM203" s="20" t="s">
        <v>671</v>
      </c>
    </row>
    <row r="204" spans="2:65" s="1" customFormat="1" ht="31.5" customHeight="1">
      <c r="B204" s="140"/>
      <c r="C204" s="141" t="s">
        <v>389</v>
      </c>
      <c r="D204" s="141" t="s">
        <v>142</v>
      </c>
      <c r="E204" s="142" t="s">
        <v>672</v>
      </c>
      <c r="F204" s="220" t="s">
        <v>481</v>
      </c>
      <c r="G204" s="220"/>
      <c r="H204" s="220"/>
      <c r="I204" s="220"/>
      <c r="J204" s="143" t="s">
        <v>244</v>
      </c>
      <c r="K204" s="144">
        <v>5.12</v>
      </c>
      <c r="L204" s="221"/>
      <c r="M204" s="221"/>
      <c r="N204" s="221">
        <f t="shared" si="10"/>
        <v>0</v>
      </c>
      <c r="O204" s="221"/>
      <c r="P204" s="221"/>
      <c r="Q204" s="221"/>
      <c r="R204" s="145"/>
      <c r="T204" s="146" t="s">
        <v>5</v>
      </c>
      <c r="U204" s="43" t="s">
        <v>47</v>
      </c>
      <c r="V204" s="147">
        <v>0</v>
      </c>
      <c r="W204" s="147">
        <f t="shared" si="11"/>
        <v>0</v>
      </c>
      <c r="X204" s="147">
        <v>0</v>
      </c>
      <c r="Y204" s="147">
        <f t="shared" si="12"/>
        <v>0</v>
      </c>
      <c r="Z204" s="147">
        <v>0</v>
      </c>
      <c r="AA204" s="148">
        <f t="shared" si="13"/>
        <v>0</v>
      </c>
      <c r="AR204" s="20" t="s">
        <v>146</v>
      </c>
      <c r="AT204" s="20" t="s">
        <v>142</v>
      </c>
      <c r="AU204" s="20" t="s">
        <v>103</v>
      </c>
      <c r="AY204" s="20" t="s">
        <v>141</v>
      </c>
      <c r="BE204" s="149">
        <f t="shared" si="14"/>
        <v>0</v>
      </c>
      <c r="BF204" s="149">
        <f t="shared" si="15"/>
        <v>0</v>
      </c>
      <c r="BG204" s="149">
        <f t="shared" si="16"/>
        <v>0</v>
      </c>
      <c r="BH204" s="149">
        <f t="shared" si="17"/>
        <v>0</v>
      </c>
      <c r="BI204" s="149">
        <f t="shared" si="18"/>
        <v>0</v>
      </c>
      <c r="BJ204" s="20" t="s">
        <v>11</v>
      </c>
      <c r="BK204" s="149">
        <f t="shared" si="19"/>
        <v>0</v>
      </c>
      <c r="BL204" s="20" t="s">
        <v>146</v>
      </c>
      <c r="BM204" s="20" t="s">
        <v>673</v>
      </c>
    </row>
    <row r="205" spans="2:65" s="9" customFormat="1" ht="22.35" customHeight="1">
      <c r="B205" s="129"/>
      <c r="C205" s="130"/>
      <c r="D205" s="139" t="s">
        <v>120</v>
      </c>
      <c r="E205" s="139"/>
      <c r="F205" s="139"/>
      <c r="G205" s="139"/>
      <c r="H205" s="139"/>
      <c r="I205" s="139"/>
      <c r="J205" s="139"/>
      <c r="K205" s="139"/>
      <c r="L205" s="139"/>
      <c r="M205" s="139"/>
      <c r="N205" s="228">
        <f>BK205</f>
        <v>0</v>
      </c>
      <c r="O205" s="229"/>
      <c r="P205" s="229"/>
      <c r="Q205" s="229"/>
      <c r="R205" s="132"/>
      <c r="T205" s="133"/>
      <c r="U205" s="130"/>
      <c r="V205" s="130"/>
      <c r="W205" s="134">
        <f>SUM(W206:W207)</f>
        <v>0.16272799999999998</v>
      </c>
      <c r="X205" s="130"/>
      <c r="Y205" s="134">
        <f>SUM(Y206:Y207)</f>
        <v>0</v>
      </c>
      <c r="Z205" s="130"/>
      <c r="AA205" s="135">
        <f>SUM(AA206:AA207)</f>
        <v>0</v>
      </c>
      <c r="AR205" s="136" t="s">
        <v>11</v>
      </c>
      <c r="AT205" s="137" t="s">
        <v>81</v>
      </c>
      <c r="AU205" s="137" t="s">
        <v>103</v>
      </c>
      <c r="AY205" s="136" t="s">
        <v>141</v>
      </c>
      <c r="BK205" s="138">
        <f>SUM(BK206:BK207)</f>
        <v>0</v>
      </c>
    </row>
    <row r="206" spans="2:65" s="1" customFormat="1" ht="31.5" customHeight="1">
      <c r="B206" s="140"/>
      <c r="C206" s="141" t="s">
        <v>393</v>
      </c>
      <c r="D206" s="141" t="s">
        <v>142</v>
      </c>
      <c r="E206" s="142" t="s">
        <v>674</v>
      </c>
      <c r="F206" s="220" t="s">
        <v>473</v>
      </c>
      <c r="G206" s="220"/>
      <c r="H206" s="220"/>
      <c r="I206" s="220"/>
      <c r="J206" s="143" t="s">
        <v>244</v>
      </c>
      <c r="K206" s="144">
        <v>2.532</v>
      </c>
      <c r="L206" s="221"/>
      <c r="M206" s="221"/>
      <c r="N206" s="221">
        <f>ROUND(L206*K206,0)</f>
        <v>0</v>
      </c>
      <c r="O206" s="221"/>
      <c r="P206" s="221"/>
      <c r="Q206" s="221"/>
      <c r="R206" s="145"/>
      <c r="T206" s="146" t="s">
        <v>5</v>
      </c>
      <c r="U206" s="43" t="s">
        <v>47</v>
      </c>
      <c r="V206" s="147">
        <v>1.4E-2</v>
      </c>
      <c r="W206" s="147">
        <f>V206*K206</f>
        <v>3.5448E-2</v>
      </c>
      <c r="X206" s="147">
        <v>0</v>
      </c>
      <c r="Y206" s="147">
        <f>X206*K206</f>
        <v>0</v>
      </c>
      <c r="Z206" s="147">
        <v>0</v>
      </c>
      <c r="AA206" s="148">
        <f>Z206*K206</f>
        <v>0</v>
      </c>
      <c r="AR206" s="20" t="s">
        <v>146</v>
      </c>
      <c r="AT206" s="20" t="s">
        <v>142</v>
      </c>
      <c r="AU206" s="20" t="s">
        <v>154</v>
      </c>
      <c r="AY206" s="20" t="s">
        <v>141</v>
      </c>
      <c r="BE206" s="149">
        <f>IF(U206="základní",N206,0)</f>
        <v>0</v>
      </c>
      <c r="BF206" s="149">
        <f>IF(U206="snížená",N206,0)</f>
        <v>0</v>
      </c>
      <c r="BG206" s="149">
        <f>IF(U206="zákl. přenesená",N206,0)</f>
        <v>0</v>
      </c>
      <c r="BH206" s="149">
        <f>IF(U206="sníž. přenesená",N206,0)</f>
        <v>0</v>
      </c>
      <c r="BI206" s="149">
        <f>IF(U206="nulová",N206,0)</f>
        <v>0</v>
      </c>
      <c r="BJ206" s="20" t="s">
        <v>11</v>
      </c>
      <c r="BK206" s="149">
        <f>ROUND(L206*K206,0)</f>
        <v>0</v>
      </c>
      <c r="BL206" s="20" t="s">
        <v>146</v>
      </c>
      <c r="BM206" s="20" t="s">
        <v>675</v>
      </c>
    </row>
    <row r="207" spans="2:65" s="1" customFormat="1" ht="31.5" customHeight="1">
      <c r="B207" s="140"/>
      <c r="C207" s="141" t="s">
        <v>397</v>
      </c>
      <c r="D207" s="141" t="s">
        <v>142</v>
      </c>
      <c r="E207" s="142" t="s">
        <v>476</v>
      </c>
      <c r="F207" s="220" t="s">
        <v>477</v>
      </c>
      <c r="G207" s="220"/>
      <c r="H207" s="220"/>
      <c r="I207" s="220"/>
      <c r="J207" s="143" t="s">
        <v>244</v>
      </c>
      <c r="K207" s="144">
        <v>8.5999999999999993E-2</v>
      </c>
      <c r="L207" s="221"/>
      <c r="M207" s="221"/>
      <c r="N207" s="221">
        <f>ROUND(L207*K207,0)</f>
        <v>0</v>
      </c>
      <c r="O207" s="221"/>
      <c r="P207" s="221"/>
      <c r="Q207" s="221"/>
      <c r="R207" s="145"/>
      <c r="T207" s="146" t="s">
        <v>5</v>
      </c>
      <c r="U207" s="43" t="s">
        <v>47</v>
      </c>
      <c r="V207" s="147">
        <v>1.48</v>
      </c>
      <c r="W207" s="147">
        <f>V207*K207</f>
        <v>0.12727999999999998</v>
      </c>
      <c r="X207" s="147">
        <v>0</v>
      </c>
      <c r="Y207" s="147">
        <f>X207*K207</f>
        <v>0</v>
      </c>
      <c r="Z207" s="147">
        <v>0</v>
      </c>
      <c r="AA207" s="148">
        <f>Z207*K207</f>
        <v>0</v>
      </c>
      <c r="AR207" s="20" t="s">
        <v>146</v>
      </c>
      <c r="AT207" s="20" t="s">
        <v>142</v>
      </c>
      <c r="AU207" s="20" t="s">
        <v>154</v>
      </c>
      <c r="AY207" s="20" t="s">
        <v>141</v>
      </c>
      <c r="BE207" s="149">
        <f>IF(U207="základní",N207,0)</f>
        <v>0</v>
      </c>
      <c r="BF207" s="149">
        <f>IF(U207="snížená",N207,0)</f>
        <v>0</v>
      </c>
      <c r="BG207" s="149">
        <f>IF(U207="zákl. přenesená",N207,0)</f>
        <v>0</v>
      </c>
      <c r="BH207" s="149">
        <f>IF(U207="sníž. přenesená",N207,0)</f>
        <v>0</v>
      </c>
      <c r="BI207" s="149">
        <f>IF(U207="nulová",N207,0)</f>
        <v>0</v>
      </c>
      <c r="BJ207" s="20" t="s">
        <v>11</v>
      </c>
      <c r="BK207" s="149">
        <f>ROUND(L207*K207,0)</f>
        <v>0</v>
      </c>
      <c r="BL207" s="20" t="s">
        <v>146</v>
      </c>
      <c r="BM207" s="20" t="s">
        <v>676</v>
      </c>
    </row>
    <row r="208" spans="2:65" s="9" customFormat="1" ht="37.35" customHeight="1">
      <c r="B208" s="129"/>
      <c r="C208" s="130"/>
      <c r="D208" s="131" t="s">
        <v>539</v>
      </c>
      <c r="E208" s="131"/>
      <c r="F208" s="131"/>
      <c r="G208" s="131"/>
      <c r="H208" s="131"/>
      <c r="I208" s="131"/>
      <c r="J208" s="131"/>
      <c r="K208" s="131"/>
      <c r="L208" s="131"/>
      <c r="M208" s="131"/>
      <c r="N208" s="230">
        <f>BK208</f>
        <v>0</v>
      </c>
      <c r="O208" s="231"/>
      <c r="P208" s="231"/>
      <c r="Q208" s="231"/>
      <c r="R208" s="132"/>
      <c r="T208" s="133"/>
      <c r="U208" s="130"/>
      <c r="V208" s="130"/>
      <c r="W208" s="134">
        <f>W209+W218</f>
        <v>4</v>
      </c>
      <c r="X208" s="130"/>
      <c r="Y208" s="134">
        <f>Y209+Y218</f>
        <v>4.2985999999999996E-2</v>
      </c>
      <c r="Z208" s="130"/>
      <c r="AA208" s="135">
        <f>AA209+AA218</f>
        <v>0</v>
      </c>
      <c r="AR208" s="136" t="s">
        <v>103</v>
      </c>
      <c r="AT208" s="137" t="s">
        <v>81</v>
      </c>
      <c r="AU208" s="137" t="s">
        <v>82</v>
      </c>
      <c r="AY208" s="136" t="s">
        <v>141</v>
      </c>
      <c r="BK208" s="138">
        <f>BK209+BK218</f>
        <v>0</v>
      </c>
    </row>
    <row r="209" spans="2:65" s="9" customFormat="1" ht="19.899999999999999" customHeight="1">
      <c r="B209" s="129"/>
      <c r="C209" s="130"/>
      <c r="D209" s="139" t="s">
        <v>540</v>
      </c>
      <c r="E209" s="139"/>
      <c r="F209" s="139"/>
      <c r="G209" s="139"/>
      <c r="H209" s="139"/>
      <c r="I209" s="139"/>
      <c r="J209" s="139"/>
      <c r="K209" s="139"/>
      <c r="L209" s="139"/>
      <c r="M209" s="139"/>
      <c r="N209" s="226">
        <f>BK209</f>
        <v>0</v>
      </c>
      <c r="O209" s="227"/>
      <c r="P209" s="227"/>
      <c r="Q209" s="227"/>
      <c r="R209" s="132"/>
      <c r="T209" s="133"/>
      <c r="U209" s="130"/>
      <c r="V209" s="130"/>
      <c r="W209" s="134">
        <f>SUM(W210:W217)</f>
        <v>3.56</v>
      </c>
      <c r="X209" s="130"/>
      <c r="Y209" s="134">
        <f>SUM(Y210:Y217)</f>
        <v>1.8529999999999998E-2</v>
      </c>
      <c r="Z209" s="130"/>
      <c r="AA209" s="135">
        <f>SUM(AA210:AA217)</f>
        <v>0</v>
      </c>
      <c r="AR209" s="136" t="s">
        <v>103</v>
      </c>
      <c r="AT209" s="137" t="s">
        <v>81</v>
      </c>
      <c r="AU209" s="137" t="s">
        <v>11</v>
      </c>
      <c r="AY209" s="136" t="s">
        <v>141</v>
      </c>
      <c r="BK209" s="138">
        <f>SUM(BK210:BK217)</f>
        <v>0</v>
      </c>
    </row>
    <row r="210" spans="2:65" s="1" customFormat="1" ht="31.5" customHeight="1">
      <c r="B210" s="140"/>
      <c r="C210" s="141" t="s">
        <v>401</v>
      </c>
      <c r="D210" s="141" t="s">
        <v>142</v>
      </c>
      <c r="E210" s="142" t="s">
        <v>677</v>
      </c>
      <c r="F210" s="220" t="s">
        <v>678</v>
      </c>
      <c r="G210" s="220"/>
      <c r="H210" s="220"/>
      <c r="I210" s="220"/>
      <c r="J210" s="143" t="s">
        <v>170</v>
      </c>
      <c r="K210" s="144">
        <v>3</v>
      </c>
      <c r="L210" s="221"/>
      <c r="M210" s="221"/>
      <c r="N210" s="221">
        <f t="shared" ref="N210:N217" si="20">ROUND(L210*K210,0)</f>
        <v>0</v>
      </c>
      <c r="O210" s="221"/>
      <c r="P210" s="221"/>
      <c r="Q210" s="221"/>
      <c r="R210" s="145"/>
      <c r="T210" s="146" t="s">
        <v>5</v>
      </c>
      <c r="U210" s="43" t="s">
        <v>47</v>
      </c>
      <c r="V210" s="147">
        <v>0.78900000000000003</v>
      </c>
      <c r="W210" s="147">
        <f t="shared" ref="W210:W217" si="21">V210*K210</f>
        <v>2.367</v>
      </c>
      <c r="X210" s="147">
        <v>3.64E-3</v>
      </c>
      <c r="Y210" s="147">
        <f t="shared" ref="Y210:Y217" si="22">X210*K210</f>
        <v>1.0919999999999999E-2</v>
      </c>
      <c r="Z210" s="147">
        <v>0</v>
      </c>
      <c r="AA210" s="148">
        <f t="shared" ref="AA210:AA217" si="23">Z210*K210</f>
        <v>0</v>
      </c>
      <c r="AR210" s="20" t="s">
        <v>218</v>
      </c>
      <c r="AT210" s="20" t="s">
        <v>142</v>
      </c>
      <c r="AU210" s="20" t="s">
        <v>103</v>
      </c>
      <c r="AY210" s="20" t="s">
        <v>141</v>
      </c>
      <c r="BE210" s="149">
        <f t="shared" ref="BE210:BE217" si="24">IF(U210="základní",N210,0)</f>
        <v>0</v>
      </c>
      <c r="BF210" s="149">
        <f t="shared" ref="BF210:BF217" si="25">IF(U210="snížená",N210,0)</f>
        <v>0</v>
      </c>
      <c r="BG210" s="149">
        <f t="shared" ref="BG210:BG217" si="26">IF(U210="zákl. přenesená",N210,0)</f>
        <v>0</v>
      </c>
      <c r="BH210" s="149">
        <f t="shared" ref="BH210:BH217" si="27">IF(U210="sníž. přenesená",N210,0)</f>
        <v>0</v>
      </c>
      <c r="BI210" s="149">
        <f t="shared" ref="BI210:BI217" si="28">IF(U210="nulová",N210,0)</f>
        <v>0</v>
      </c>
      <c r="BJ210" s="20" t="s">
        <v>11</v>
      </c>
      <c r="BK210" s="149">
        <f t="shared" ref="BK210:BK217" si="29">ROUND(L210*K210,0)</f>
        <v>0</v>
      </c>
      <c r="BL210" s="20" t="s">
        <v>218</v>
      </c>
      <c r="BM210" s="20" t="s">
        <v>679</v>
      </c>
    </row>
    <row r="211" spans="2:65" s="1" customFormat="1" ht="44.25" customHeight="1">
      <c r="B211" s="140"/>
      <c r="C211" s="141" t="s">
        <v>405</v>
      </c>
      <c r="D211" s="141" t="s">
        <v>142</v>
      </c>
      <c r="E211" s="142" t="s">
        <v>680</v>
      </c>
      <c r="F211" s="220" t="s">
        <v>681</v>
      </c>
      <c r="G211" s="220"/>
      <c r="H211" s="220"/>
      <c r="I211" s="220"/>
      <c r="J211" s="143" t="s">
        <v>170</v>
      </c>
      <c r="K211" s="144">
        <v>3</v>
      </c>
      <c r="L211" s="221"/>
      <c r="M211" s="221"/>
      <c r="N211" s="221">
        <f t="shared" si="20"/>
        <v>0</v>
      </c>
      <c r="O211" s="221"/>
      <c r="P211" s="221"/>
      <c r="Q211" s="221"/>
      <c r="R211" s="145"/>
      <c r="T211" s="146" t="s">
        <v>5</v>
      </c>
      <c r="U211" s="43" t="s">
        <v>47</v>
      </c>
      <c r="V211" s="147">
        <v>0.10299999999999999</v>
      </c>
      <c r="W211" s="147">
        <f t="shared" si="21"/>
        <v>0.309</v>
      </c>
      <c r="X211" s="147">
        <v>8.0000000000000007E-5</v>
      </c>
      <c r="Y211" s="147">
        <f t="shared" si="22"/>
        <v>2.4000000000000003E-4</v>
      </c>
      <c r="Z211" s="147">
        <v>0</v>
      </c>
      <c r="AA211" s="148">
        <f t="shared" si="23"/>
        <v>0</v>
      </c>
      <c r="AR211" s="20" t="s">
        <v>218</v>
      </c>
      <c r="AT211" s="20" t="s">
        <v>142</v>
      </c>
      <c r="AU211" s="20" t="s">
        <v>103</v>
      </c>
      <c r="AY211" s="20" t="s">
        <v>141</v>
      </c>
      <c r="BE211" s="149">
        <f t="shared" si="24"/>
        <v>0</v>
      </c>
      <c r="BF211" s="149">
        <f t="shared" si="25"/>
        <v>0</v>
      </c>
      <c r="BG211" s="149">
        <f t="shared" si="26"/>
        <v>0</v>
      </c>
      <c r="BH211" s="149">
        <f t="shared" si="27"/>
        <v>0</v>
      </c>
      <c r="BI211" s="149">
        <f t="shared" si="28"/>
        <v>0</v>
      </c>
      <c r="BJ211" s="20" t="s">
        <v>11</v>
      </c>
      <c r="BK211" s="149">
        <f t="shared" si="29"/>
        <v>0</v>
      </c>
      <c r="BL211" s="20" t="s">
        <v>218</v>
      </c>
      <c r="BM211" s="20" t="s">
        <v>682</v>
      </c>
    </row>
    <row r="212" spans="2:65" s="1" customFormat="1" ht="31.5" customHeight="1">
      <c r="B212" s="140"/>
      <c r="C212" s="141" t="s">
        <v>409</v>
      </c>
      <c r="D212" s="141" t="s">
        <v>142</v>
      </c>
      <c r="E212" s="142" t="s">
        <v>683</v>
      </c>
      <c r="F212" s="220" t="s">
        <v>684</v>
      </c>
      <c r="G212" s="220"/>
      <c r="H212" s="220"/>
      <c r="I212" s="220"/>
      <c r="J212" s="143" t="s">
        <v>322</v>
      </c>
      <c r="K212" s="144">
        <v>2</v>
      </c>
      <c r="L212" s="221"/>
      <c r="M212" s="221"/>
      <c r="N212" s="221">
        <f t="shared" si="20"/>
        <v>0</v>
      </c>
      <c r="O212" s="221"/>
      <c r="P212" s="221"/>
      <c r="Q212" s="221"/>
      <c r="R212" s="145"/>
      <c r="T212" s="146" t="s">
        <v>5</v>
      </c>
      <c r="U212" s="43" t="s">
        <v>47</v>
      </c>
      <c r="V212" s="147">
        <v>0.17399999999999999</v>
      </c>
      <c r="W212" s="147">
        <f t="shared" si="21"/>
        <v>0.34799999999999998</v>
      </c>
      <c r="X212" s="147">
        <v>3.6000000000000002E-4</v>
      </c>
      <c r="Y212" s="147">
        <f t="shared" si="22"/>
        <v>7.2000000000000005E-4</v>
      </c>
      <c r="Z212" s="147">
        <v>0</v>
      </c>
      <c r="AA212" s="148">
        <f t="shared" si="23"/>
        <v>0</v>
      </c>
      <c r="AR212" s="20" t="s">
        <v>218</v>
      </c>
      <c r="AT212" s="20" t="s">
        <v>142</v>
      </c>
      <c r="AU212" s="20" t="s">
        <v>103</v>
      </c>
      <c r="AY212" s="20" t="s">
        <v>141</v>
      </c>
      <c r="BE212" s="149">
        <f t="shared" si="24"/>
        <v>0</v>
      </c>
      <c r="BF212" s="149">
        <f t="shared" si="25"/>
        <v>0</v>
      </c>
      <c r="BG212" s="149">
        <f t="shared" si="26"/>
        <v>0</v>
      </c>
      <c r="BH212" s="149">
        <f t="shared" si="27"/>
        <v>0</v>
      </c>
      <c r="BI212" s="149">
        <f t="shared" si="28"/>
        <v>0</v>
      </c>
      <c r="BJ212" s="20" t="s">
        <v>11</v>
      </c>
      <c r="BK212" s="149">
        <f t="shared" si="29"/>
        <v>0</v>
      </c>
      <c r="BL212" s="20" t="s">
        <v>218</v>
      </c>
      <c r="BM212" s="20" t="s">
        <v>685</v>
      </c>
    </row>
    <row r="213" spans="2:65" s="1" customFormat="1" ht="31.5" customHeight="1">
      <c r="B213" s="140"/>
      <c r="C213" s="141" t="s">
        <v>413</v>
      </c>
      <c r="D213" s="141" t="s">
        <v>142</v>
      </c>
      <c r="E213" s="142" t="s">
        <v>686</v>
      </c>
      <c r="F213" s="220" t="s">
        <v>687</v>
      </c>
      <c r="G213" s="220"/>
      <c r="H213" s="220"/>
      <c r="I213" s="220"/>
      <c r="J213" s="143" t="s">
        <v>322</v>
      </c>
      <c r="K213" s="144">
        <v>4</v>
      </c>
      <c r="L213" s="221"/>
      <c r="M213" s="221"/>
      <c r="N213" s="221">
        <f t="shared" si="20"/>
        <v>0</v>
      </c>
      <c r="O213" s="221"/>
      <c r="P213" s="221"/>
      <c r="Q213" s="221"/>
      <c r="R213" s="145"/>
      <c r="T213" s="146" t="s">
        <v>5</v>
      </c>
      <c r="U213" s="43" t="s">
        <v>47</v>
      </c>
      <c r="V213" s="147">
        <v>0.13400000000000001</v>
      </c>
      <c r="W213" s="147">
        <f t="shared" si="21"/>
        <v>0.53600000000000003</v>
      </c>
      <c r="X213" s="147">
        <v>2.0000000000000002E-5</v>
      </c>
      <c r="Y213" s="147">
        <f t="shared" si="22"/>
        <v>8.0000000000000007E-5</v>
      </c>
      <c r="Z213" s="147">
        <v>0</v>
      </c>
      <c r="AA213" s="148">
        <f t="shared" si="23"/>
        <v>0</v>
      </c>
      <c r="AR213" s="20" t="s">
        <v>218</v>
      </c>
      <c r="AT213" s="20" t="s">
        <v>142</v>
      </c>
      <c r="AU213" s="20" t="s">
        <v>103</v>
      </c>
      <c r="AY213" s="20" t="s">
        <v>141</v>
      </c>
      <c r="BE213" s="149">
        <f t="shared" si="24"/>
        <v>0</v>
      </c>
      <c r="BF213" s="149">
        <f t="shared" si="25"/>
        <v>0</v>
      </c>
      <c r="BG213" s="149">
        <f t="shared" si="26"/>
        <v>0</v>
      </c>
      <c r="BH213" s="149">
        <f t="shared" si="27"/>
        <v>0</v>
      </c>
      <c r="BI213" s="149">
        <f t="shared" si="28"/>
        <v>0</v>
      </c>
      <c r="BJ213" s="20" t="s">
        <v>11</v>
      </c>
      <c r="BK213" s="149">
        <f t="shared" si="29"/>
        <v>0</v>
      </c>
      <c r="BL213" s="20" t="s">
        <v>218</v>
      </c>
      <c r="BM213" s="20" t="s">
        <v>688</v>
      </c>
    </row>
    <row r="214" spans="2:65" s="1" customFormat="1" ht="22.5" customHeight="1">
      <c r="B214" s="140"/>
      <c r="C214" s="174" t="s">
        <v>417</v>
      </c>
      <c r="D214" s="174" t="s">
        <v>251</v>
      </c>
      <c r="E214" s="175" t="s">
        <v>689</v>
      </c>
      <c r="F214" s="234" t="s">
        <v>690</v>
      </c>
      <c r="G214" s="234"/>
      <c r="H214" s="234"/>
      <c r="I214" s="234"/>
      <c r="J214" s="176" t="s">
        <v>322</v>
      </c>
      <c r="K214" s="177">
        <v>1</v>
      </c>
      <c r="L214" s="235"/>
      <c r="M214" s="235"/>
      <c r="N214" s="235">
        <f t="shared" si="20"/>
        <v>0</v>
      </c>
      <c r="O214" s="221"/>
      <c r="P214" s="221"/>
      <c r="Q214" s="221"/>
      <c r="R214" s="145"/>
      <c r="T214" s="146" t="s">
        <v>5</v>
      </c>
      <c r="U214" s="43" t="s">
        <v>47</v>
      </c>
      <c r="V214" s="147">
        <v>0</v>
      </c>
      <c r="W214" s="147">
        <f t="shared" si="21"/>
        <v>0</v>
      </c>
      <c r="X214" s="147">
        <v>1.5E-3</v>
      </c>
      <c r="Y214" s="147">
        <f t="shared" si="22"/>
        <v>1.5E-3</v>
      </c>
      <c r="Z214" s="147">
        <v>0</v>
      </c>
      <c r="AA214" s="148">
        <f t="shared" si="23"/>
        <v>0</v>
      </c>
      <c r="AR214" s="20" t="s">
        <v>295</v>
      </c>
      <c r="AT214" s="20" t="s">
        <v>251</v>
      </c>
      <c r="AU214" s="20" t="s">
        <v>103</v>
      </c>
      <c r="AY214" s="20" t="s">
        <v>141</v>
      </c>
      <c r="BE214" s="149">
        <f t="shared" si="24"/>
        <v>0</v>
      </c>
      <c r="BF214" s="149">
        <f t="shared" si="25"/>
        <v>0</v>
      </c>
      <c r="BG214" s="149">
        <f t="shared" si="26"/>
        <v>0</v>
      </c>
      <c r="BH214" s="149">
        <f t="shared" si="27"/>
        <v>0</v>
      </c>
      <c r="BI214" s="149">
        <f t="shared" si="28"/>
        <v>0</v>
      </c>
      <c r="BJ214" s="20" t="s">
        <v>11</v>
      </c>
      <c r="BK214" s="149">
        <f t="shared" si="29"/>
        <v>0</v>
      </c>
      <c r="BL214" s="20" t="s">
        <v>218</v>
      </c>
      <c r="BM214" s="20" t="s">
        <v>691</v>
      </c>
    </row>
    <row r="215" spans="2:65" s="1" customFormat="1" ht="22.5" customHeight="1">
      <c r="B215" s="140"/>
      <c r="C215" s="174" t="s">
        <v>421</v>
      </c>
      <c r="D215" s="174" t="s">
        <v>251</v>
      </c>
      <c r="E215" s="175" t="s">
        <v>692</v>
      </c>
      <c r="F215" s="234" t="s">
        <v>693</v>
      </c>
      <c r="G215" s="234"/>
      <c r="H215" s="234"/>
      <c r="I215" s="234"/>
      <c r="J215" s="176" t="s">
        <v>322</v>
      </c>
      <c r="K215" s="177">
        <v>1</v>
      </c>
      <c r="L215" s="235"/>
      <c r="M215" s="235"/>
      <c r="N215" s="235">
        <f t="shared" si="20"/>
        <v>0</v>
      </c>
      <c r="O215" s="221"/>
      <c r="P215" s="221"/>
      <c r="Q215" s="221"/>
      <c r="R215" s="145"/>
      <c r="T215" s="146" t="s">
        <v>5</v>
      </c>
      <c r="U215" s="43" t="s">
        <v>47</v>
      </c>
      <c r="V215" s="147">
        <v>0</v>
      </c>
      <c r="W215" s="147">
        <f t="shared" si="21"/>
        <v>0</v>
      </c>
      <c r="X215" s="147">
        <v>1.2999999999999999E-3</v>
      </c>
      <c r="Y215" s="147">
        <f t="shared" si="22"/>
        <v>1.2999999999999999E-3</v>
      </c>
      <c r="Z215" s="147">
        <v>0</v>
      </c>
      <c r="AA215" s="148">
        <f t="shared" si="23"/>
        <v>0</v>
      </c>
      <c r="AR215" s="20" t="s">
        <v>295</v>
      </c>
      <c r="AT215" s="20" t="s">
        <v>251</v>
      </c>
      <c r="AU215" s="20" t="s">
        <v>103</v>
      </c>
      <c r="AY215" s="20" t="s">
        <v>141</v>
      </c>
      <c r="BE215" s="149">
        <f t="shared" si="24"/>
        <v>0</v>
      </c>
      <c r="BF215" s="149">
        <f t="shared" si="25"/>
        <v>0</v>
      </c>
      <c r="BG215" s="149">
        <f t="shared" si="26"/>
        <v>0</v>
      </c>
      <c r="BH215" s="149">
        <f t="shared" si="27"/>
        <v>0</v>
      </c>
      <c r="BI215" s="149">
        <f t="shared" si="28"/>
        <v>0</v>
      </c>
      <c r="BJ215" s="20" t="s">
        <v>11</v>
      </c>
      <c r="BK215" s="149">
        <f t="shared" si="29"/>
        <v>0</v>
      </c>
      <c r="BL215" s="20" t="s">
        <v>218</v>
      </c>
      <c r="BM215" s="20" t="s">
        <v>694</v>
      </c>
    </row>
    <row r="216" spans="2:65" s="1" customFormat="1" ht="31.5" customHeight="1">
      <c r="B216" s="140"/>
      <c r="C216" s="174" t="s">
        <v>425</v>
      </c>
      <c r="D216" s="174" t="s">
        <v>251</v>
      </c>
      <c r="E216" s="175" t="s">
        <v>695</v>
      </c>
      <c r="F216" s="234" t="s">
        <v>696</v>
      </c>
      <c r="G216" s="234"/>
      <c r="H216" s="234"/>
      <c r="I216" s="234"/>
      <c r="J216" s="176" t="s">
        <v>322</v>
      </c>
      <c r="K216" s="177">
        <v>1</v>
      </c>
      <c r="L216" s="235"/>
      <c r="M216" s="235"/>
      <c r="N216" s="235">
        <f t="shared" si="20"/>
        <v>0</v>
      </c>
      <c r="O216" s="221"/>
      <c r="P216" s="221"/>
      <c r="Q216" s="221"/>
      <c r="R216" s="145"/>
      <c r="T216" s="146" t="s">
        <v>5</v>
      </c>
      <c r="U216" s="43" t="s">
        <v>47</v>
      </c>
      <c r="V216" s="147">
        <v>0</v>
      </c>
      <c r="W216" s="147">
        <f t="shared" si="21"/>
        <v>0</v>
      </c>
      <c r="X216" s="147">
        <v>3.4299999999999999E-3</v>
      </c>
      <c r="Y216" s="147">
        <f t="shared" si="22"/>
        <v>3.4299999999999999E-3</v>
      </c>
      <c r="Z216" s="147">
        <v>0</v>
      </c>
      <c r="AA216" s="148">
        <f t="shared" si="23"/>
        <v>0</v>
      </c>
      <c r="AR216" s="20" t="s">
        <v>295</v>
      </c>
      <c r="AT216" s="20" t="s">
        <v>251</v>
      </c>
      <c r="AU216" s="20" t="s">
        <v>103</v>
      </c>
      <c r="AY216" s="20" t="s">
        <v>141</v>
      </c>
      <c r="BE216" s="149">
        <f t="shared" si="24"/>
        <v>0</v>
      </c>
      <c r="BF216" s="149">
        <f t="shared" si="25"/>
        <v>0</v>
      </c>
      <c r="BG216" s="149">
        <f t="shared" si="26"/>
        <v>0</v>
      </c>
      <c r="BH216" s="149">
        <f t="shared" si="27"/>
        <v>0</v>
      </c>
      <c r="BI216" s="149">
        <f t="shared" si="28"/>
        <v>0</v>
      </c>
      <c r="BJ216" s="20" t="s">
        <v>11</v>
      </c>
      <c r="BK216" s="149">
        <f t="shared" si="29"/>
        <v>0</v>
      </c>
      <c r="BL216" s="20" t="s">
        <v>218</v>
      </c>
      <c r="BM216" s="20" t="s">
        <v>697</v>
      </c>
    </row>
    <row r="217" spans="2:65" s="1" customFormat="1" ht="22.5" customHeight="1">
      <c r="B217" s="140"/>
      <c r="C217" s="174" t="s">
        <v>429</v>
      </c>
      <c r="D217" s="174" t="s">
        <v>251</v>
      </c>
      <c r="E217" s="175" t="s">
        <v>698</v>
      </c>
      <c r="F217" s="234" t="s">
        <v>699</v>
      </c>
      <c r="G217" s="234"/>
      <c r="H217" s="234"/>
      <c r="I217" s="234"/>
      <c r="J217" s="176" t="s">
        <v>322</v>
      </c>
      <c r="K217" s="177">
        <v>1</v>
      </c>
      <c r="L217" s="235"/>
      <c r="M217" s="235"/>
      <c r="N217" s="235">
        <f t="shared" si="20"/>
        <v>0</v>
      </c>
      <c r="O217" s="221"/>
      <c r="P217" s="221"/>
      <c r="Q217" s="221"/>
      <c r="R217" s="145"/>
      <c r="T217" s="146" t="s">
        <v>5</v>
      </c>
      <c r="U217" s="43" t="s">
        <v>47</v>
      </c>
      <c r="V217" s="147">
        <v>0</v>
      </c>
      <c r="W217" s="147">
        <f t="shared" si="21"/>
        <v>0</v>
      </c>
      <c r="X217" s="147">
        <v>3.4000000000000002E-4</v>
      </c>
      <c r="Y217" s="147">
        <f t="shared" si="22"/>
        <v>3.4000000000000002E-4</v>
      </c>
      <c r="Z217" s="147">
        <v>0</v>
      </c>
      <c r="AA217" s="148">
        <f t="shared" si="23"/>
        <v>0</v>
      </c>
      <c r="AR217" s="20" t="s">
        <v>295</v>
      </c>
      <c r="AT217" s="20" t="s">
        <v>251</v>
      </c>
      <c r="AU217" s="20" t="s">
        <v>103</v>
      </c>
      <c r="AY217" s="20" t="s">
        <v>141</v>
      </c>
      <c r="BE217" s="149">
        <f t="shared" si="24"/>
        <v>0</v>
      </c>
      <c r="BF217" s="149">
        <f t="shared" si="25"/>
        <v>0</v>
      </c>
      <c r="BG217" s="149">
        <f t="shared" si="26"/>
        <v>0</v>
      </c>
      <c r="BH217" s="149">
        <f t="shared" si="27"/>
        <v>0</v>
      </c>
      <c r="BI217" s="149">
        <f t="shared" si="28"/>
        <v>0</v>
      </c>
      <c r="BJ217" s="20" t="s">
        <v>11</v>
      </c>
      <c r="BK217" s="149">
        <f t="shared" si="29"/>
        <v>0</v>
      </c>
      <c r="BL217" s="20" t="s">
        <v>218</v>
      </c>
      <c r="BM217" s="20" t="s">
        <v>700</v>
      </c>
    </row>
    <row r="218" spans="2:65" s="9" customFormat="1" ht="29.85" customHeight="1">
      <c r="B218" s="129"/>
      <c r="C218" s="130"/>
      <c r="D218" s="139" t="s">
        <v>541</v>
      </c>
      <c r="E218" s="139"/>
      <c r="F218" s="139"/>
      <c r="G218" s="139"/>
      <c r="H218" s="139"/>
      <c r="I218" s="139"/>
      <c r="J218" s="139"/>
      <c r="K218" s="139"/>
      <c r="L218" s="139"/>
      <c r="M218" s="139"/>
      <c r="N218" s="228">
        <f>BK218</f>
        <v>0</v>
      </c>
      <c r="O218" s="229"/>
      <c r="P218" s="229"/>
      <c r="Q218" s="229"/>
      <c r="R218" s="132"/>
      <c r="T218" s="133"/>
      <c r="U218" s="130"/>
      <c r="V218" s="130"/>
      <c r="W218" s="134">
        <f>SUM(W219:W220)</f>
        <v>0.44000000000000006</v>
      </c>
      <c r="X218" s="130"/>
      <c r="Y218" s="134">
        <f>SUM(Y219:Y220)</f>
        <v>2.4455999999999999E-2</v>
      </c>
      <c r="Z218" s="130"/>
      <c r="AA218" s="135">
        <f>SUM(AA219:AA220)</f>
        <v>0</v>
      </c>
      <c r="AR218" s="136" t="s">
        <v>103</v>
      </c>
      <c r="AT218" s="137" t="s">
        <v>81</v>
      </c>
      <c r="AU218" s="137" t="s">
        <v>11</v>
      </c>
      <c r="AY218" s="136" t="s">
        <v>141</v>
      </c>
      <c r="BK218" s="138">
        <f>SUM(BK219:BK220)</f>
        <v>0</v>
      </c>
    </row>
    <row r="219" spans="2:65" s="1" customFormat="1" ht="31.5" customHeight="1">
      <c r="B219" s="140"/>
      <c r="C219" s="141" t="s">
        <v>433</v>
      </c>
      <c r="D219" s="141" t="s">
        <v>142</v>
      </c>
      <c r="E219" s="142" t="s">
        <v>701</v>
      </c>
      <c r="F219" s="220" t="s">
        <v>702</v>
      </c>
      <c r="G219" s="220"/>
      <c r="H219" s="220"/>
      <c r="I219" s="220"/>
      <c r="J219" s="143" t="s">
        <v>145</v>
      </c>
      <c r="K219" s="144">
        <v>0.8</v>
      </c>
      <c r="L219" s="221"/>
      <c r="M219" s="221"/>
      <c r="N219" s="221">
        <f>ROUND(L219*K219,0)</f>
        <v>0</v>
      </c>
      <c r="O219" s="221"/>
      <c r="P219" s="221"/>
      <c r="Q219" s="221"/>
      <c r="R219" s="145"/>
      <c r="T219" s="146" t="s">
        <v>5</v>
      </c>
      <c r="U219" s="43" t="s">
        <v>47</v>
      </c>
      <c r="V219" s="147">
        <v>0.55000000000000004</v>
      </c>
      <c r="W219" s="147">
        <f>V219*K219</f>
        <v>0.44000000000000006</v>
      </c>
      <c r="X219" s="147">
        <v>4.1700000000000001E-3</v>
      </c>
      <c r="Y219" s="147">
        <f>X219*K219</f>
        <v>3.3360000000000004E-3</v>
      </c>
      <c r="Z219" s="147">
        <v>0</v>
      </c>
      <c r="AA219" s="148">
        <f>Z219*K219</f>
        <v>0</v>
      </c>
      <c r="AR219" s="20" t="s">
        <v>218</v>
      </c>
      <c r="AT219" s="20" t="s">
        <v>142</v>
      </c>
      <c r="AU219" s="20" t="s">
        <v>103</v>
      </c>
      <c r="AY219" s="20" t="s">
        <v>141</v>
      </c>
      <c r="BE219" s="149">
        <f>IF(U219="základní",N219,0)</f>
        <v>0</v>
      </c>
      <c r="BF219" s="149">
        <f>IF(U219="snížená",N219,0)</f>
        <v>0</v>
      </c>
      <c r="BG219" s="149">
        <f>IF(U219="zákl. přenesená",N219,0)</f>
        <v>0</v>
      </c>
      <c r="BH219" s="149">
        <f>IF(U219="sníž. přenesená",N219,0)</f>
        <v>0</v>
      </c>
      <c r="BI219" s="149">
        <f>IF(U219="nulová",N219,0)</f>
        <v>0</v>
      </c>
      <c r="BJ219" s="20" t="s">
        <v>11</v>
      </c>
      <c r="BK219" s="149">
        <f>ROUND(L219*K219,0)</f>
        <v>0</v>
      </c>
      <c r="BL219" s="20" t="s">
        <v>218</v>
      </c>
      <c r="BM219" s="20" t="s">
        <v>703</v>
      </c>
    </row>
    <row r="220" spans="2:65" s="1" customFormat="1" ht="31.5" customHeight="1">
      <c r="B220" s="140"/>
      <c r="C220" s="174" t="s">
        <v>437</v>
      </c>
      <c r="D220" s="174" t="s">
        <v>251</v>
      </c>
      <c r="E220" s="175" t="s">
        <v>704</v>
      </c>
      <c r="F220" s="234" t="s">
        <v>705</v>
      </c>
      <c r="G220" s="234"/>
      <c r="H220" s="234"/>
      <c r="I220" s="234"/>
      <c r="J220" s="176" t="s">
        <v>145</v>
      </c>
      <c r="K220" s="177">
        <v>1.1000000000000001</v>
      </c>
      <c r="L220" s="235"/>
      <c r="M220" s="235"/>
      <c r="N220" s="235">
        <f>ROUND(L220*K220,0)</f>
        <v>0</v>
      </c>
      <c r="O220" s="221"/>
      <c r="P220" s="221"/>
      <c r="Q220" s="221"/>
      <c r="R220" s="145"/>
      <c r="T220" s="146" t="s">
        <v>5</v>
      </c>
      <c r="U220" s="43" t="s">
        <v>47</v>
      </c>
      <c r="V220" s="147">
        <v>0</v>
      </c>
      <c r="W220" s="147">
        <f>V220*K220</f>
        <v>0</v>
      </c>
      <c r="X220" s="147">
        <v>1.9199999999999998E-2</v>
      </c>
      <c r="Y220" s="147">
        <f>X220*K220</f>
        <v>2.112E-2</v>
      </c>
      <c r="Z220" s="147">
        <v>0</v>
      </c>
      <c r="AA220" s="148">
        <f>Z220*K220</f>
        <v>0</v>
      </c>
      <c r="AR220" s="20" t="s">
        <v>295</v>
      </c>
      <c r="AT220" s="20" t="s">
        <v>251</v>
      </c>
      <c r="AU220" s="20" t="s">
        <v>103</v>
      </c>
      <c r="AY220" s="20" t="s">
        <v>141</v>
      </c>
      <c r="BE220" s="149">
        <f>IF(U220="základní",N220,0)</f>
        <v>0</v>
      </c>
      <c r="BF220" s="149">
        <f>IF(U220="snížená",N220,0)</f>
        <v>0</v>
      </c>
      <c r="BG220" s="149">
        <f>IF(U220="zákl. přenesená",N220,0)</f>
        <v>0</v>
      </c>
      <c r="BH220" s="149">
        <f>IF(U220="sníž. přenesená",N220,0)</f>
        <v>0</v>
      </c>
      <c r="BI220" s="149">
        <f>IF(U220="nulová",N220,0)</f>
        <v>0</v>
      </c>
      <c r="BJ220" s="20" t="s">
        <v>11</v>
      </c>
      <c r="BK220" s="149">
        <f>ROUND(L220*K220,0)</f>
        <v>0</v>
      </c>
      <c r="BL220" s="20" t="s">
        <v>218</v>
      </c>
      <c r="BM220" s="20" t="s">
        <v>706</v>
      </c>
    </row>
    <row r="221" spans="2:65" s="9" customFormat="1" ht="37.35" customHeight="1">
      <c r="B221" s="129"/>
      <c r="C221" s="130"/>
      <c r="D221" s="131" t="s">
        <v>124</v>
      </c>
      <c r="E221" s="131"/>
      <c r="F221" s="131"/>
      <c r="G221" s="131"/>
      <c r="H221" s="131"/>
      <c r="I221" s="131"/>
      <c r="J221" s="131"/>
      <c r="K221" s="131"/>
      <c r="L221" s="131"/>
      <c r="M221" s="131"/>
      <c r="N221" s="232">
        <f>BK221</f>
        <v>0</v>
      </c>
      <c r="O221" s="233"/>
      <c r="P221" s="233"/>
      <c r="Q221" s="233"/>
      <c r="R221" s="132"/>
      <c r="T221" s="133"/>
      <c r="U221" s="130"/>
      <c r="V221" s="130"/>
      <c r="W221" s="134">
        <f>SUM(W222:W224)</f>
        <v>0</v>
      </c>
      <c r="X221" s="130"/>
      <c r="Y221" s="134">
        <f>SUM(Y222:Y224)</f>
        <v>0</v>
      </c>
      <c r="Z221" s="130"/>
      <c r="AA221" s="135">
        <f>SUM(AA222:AA224)</f>
        <v>0</v>
      </c>
      <c r="AR221" s="136" t="s">
        <v>146</v>
      </c>
      <c r="AT221" s="137" t="s">
        <v>81</v>
      </c>
      <c r="AU221" s="137" t="s">
        <v>82</v>
      </c>
      <c r="AY221" s="136" t="s">
        <v>141</v>
      </c>
      <c r="BK221" s="138">
        <f>SUM(BK222:BK224)</f>
        <v>0</v>
      </c>
    </row>
    <row r="222" spans="2:65" s="1" customFormat="1" ht="22.5" customHeight="1">
      <c r="B222" s="140"/>
      <c r="C222" s="141" t="s">
        <v>441</v>
      </c>
      <c r="D222" s="141" t="s">
        <v>142</v>
      </c>
      <c r="E222" s="142" t="s">
        <v>509</v>
      </c>
      <c r="F222" s="220" t="s">
        <v>510</v>
      </c>
      <c r="G222" s="220"/>
      <c r="H222" s="220"/>
      <c r="I222" s="220"/>
      <c r="J222" s="143" t="s">
        <v>170</v>
      </c>
      <c r="K222" s="144">
        <v>23</v>
      </c>
      <c r="L222" s="221"/>
      <c r="M222" s="221"/>
      <c r="N222" s="221">
        <f>ROUND(L222*K222,0)</f>
        <v>0</v>
      </c>
      <c r="O222" s="221"/>
      <c r="P222" s="221"/>
      <c r="Q222" s="221"/>
      <c r="R222" s="145"/>
      <c r="T222" s="146" t="s">
        <v>5</v>
      </c>
      <c r="U222" s="43" t="s">
        <v>47</v>
      </c>
      <c r="V222" s="147">
        <v>0</v>
      </c>
      <c r="W222" s="147">
        <f>V222*K222</f>
        <v>0</v>
      </c>
      <c r="X222" s="147">
        <v>0</v>
      </c>
      <c r="Y222" s="147">
        <f>X222*K222</f>
        <v>0</v>
      </c>
      <c r="Z222" s="147">
        <v>0</v>
      </c>
      <c r="AA222" s="148">
        <f>Z222*K222</f>
        <v>0</v>
      </c>
      <c r="AR222" s="20" t="s">
        <v>511</v>
      </c>
      <c r="AT222" s="20" t="s">
        <v>142</v>
      </c>
      <c r="AU222" s="20" t="s">
        <v>11</v>
      </c>
      <c r="AY222" s="20" t="s">
        <v>141</v>
      </c>
      <c r="BE222" s="149">
        <f>IF(U222="základní",N222,0)</f>
        <v>0</v>
      </c>
      <c r="BF222" s="149">
        <f>IF(U222="snížená",N222,0)</f>
        <v>0</v>
      </c>
      <c r="BG222" s="149">
        <f>IF(U222="zákl. přenesená",N222,0)</f>
        <v>0</v>
      </c>
      <c r="BH222" s="149">
        <f>IF(U222="sníž. přenesená",N222,0)</f>
        <v>0</v>
      </c>
      <c r="BI222" s="149">
        <f>IF(U222="nulová",N222,0)</f>
        <v>0</v>
      </c>
      <c r="BJ222" s="20" t="s">
        <v>11</v>
      </c>
      <c r="BK222" s="149">
        <f>ROUND(L222*K222,0)</f>
        <v>0</v>
      </c>
      <c r="BL222" s="20" t="s">
        <v>511</v>
      </c>
      <c r="BM222" s="20" t="s">
        <v>707</v>
      </c>
    </row>
    <row r="223" spans="2:65" s="1" customFormat="1" ht="31.5" customHeight="1">
      <c r="B223" s="140"/>
      <c r="C223" s="141" t="s">
        <v>445</v>
      </c>
      <c r="D223" s="141" t="s">
        <v>142</v>
      </c>
      <c r="E223" s="142" t="s">
        <v>514</v>
      </c>
      <c r="F223" s="220" t="s">
        <v>708</v>
      </c>
      <c r="G223" s="220"/>
      <c r="H223" s="220"/>
      <c r="I223" s="220"/>
      <c r="J223" s="143" t="s">
        <v>661</v>
      </c>
      <c r="K223" s="144">
        <v>1</v>
      </c>
      <c r="L223" s="221"/>
      <c r="M223" s="221"/>
      <c r="N223" s="221">
        <f>ROUND(L223*K223,0)</f>
        <v>0</v>
      </c>
      <c r="O223" s="221"/>
      <c r="P223" s="221"/>
      <c r="Q223" s="221"/>
      <c r="R223" s="145"/>
      <c r="T223" s="146" t="s">
        <v>5</v>
      </c>
      <c r="U223" s="43" t="s">
        <v>47</v>
      </c>
      <c r="V223" s="147">
        <v>0</v>
      </c>
      <c r="W223" s="147">
        <f>V223*K223</f>
        <v>0</v>
      </c>
      <c r="X223" s="147">
        <v>0</v>
      </c>
      <c r="Y223" s="147">
        <f>X223*K223</f>
        <v>0</v>
      </c>
      <c r="Z223" s="147">
        <v>0</v>
      </c>
      <c r="AA223" s="148">
        <f>Z223*K223</f>
        <v>0</v>
      </c>
      <c r="AR223" s="20" t="s">
        <v>511</v>
      </c>
      <c r="AT223" s="20" t="s">
        <v>142</v>
      </c>
      <c r="AU223" s="20" t="s">
        <v>11</v>
      </c>
      <c r="AY223" s="20" t="s">
        <v>141</v>
      </c>
      <c r="BE223" s="149">
        <f>IF(U223="základní",N223,0)</f>
        <v>0</v>
      </c>
      <c r="BF223" s="149">
        <f>IF(U223="snížená",N223,0)</f>
        <v>0</v>
      </c>
      <c r="BG223" s="149">
        <f>IF(U223="zákl. přenesená",N223,0)</f>
        <v>0</v>
      </c>
      <c r="BH223" s="149">
        <f>IF(U223="sníž. přenesená",N223,0)</f>
        <v>0</v>
      </c>
      <c r="BI223" s="149">
        <f>IF(U223="nulová",N223,0)</f>
        <v>0</v>
      </c>
      <c r="BJ223" s="20" t="s">
        <v>11</v>
      </c>
      <c r="BK223" s="149">
        <f>ROUND(L223*K223,0)</f>
        <v>0</v>
      </c>
      <c r="BL223" s="20" t="s">
        <v>511</v>
      </c>
      <c r="BM223" s="20" t="s">
        <v>709</v>
      </c>
    </row>
    <row r="224" spans="2:65" s="1" customFormat="1" ht="31.5" customHeight="1">
      <c r="B224" s="140"/>
      <c r="C224" s="141" t="s">
        <v>449</v>
      </c>
      <c r="D224" s="141" t="s">
        <v>142</v>
      </c>
      <c r="E224" s="142" t="s">
        <v>518</v>
      </c>
      <c r="F224" s="220" t="s">
        <v>519</v>
      </c>
      <c r="G224" s="220"/>
      <c r="H224" s="220"/>
      <c r="I224" s="220"/>
      <c r="J224" s="143" t="s">
        <v>170</v>
      </c>
      <c r="K224" s="144">
        <v>23</v>
      </c>
      <c r="L224" s="221"/>
      <c r="M224" s="221"/>
      <c r="N224" s="221">
        <f>ROUND(L224*K224,0)</f>
        <v>0</v>
      </c>
      <c r="O224" s="221"/>
      <c r="P224" s="221"/>
      <c r="Q224" s="221"/>
      <c r="R224" s="145"/>
      <c r="T224" s="146" t="s">
        <v>5</v>
      </c>
      <c r="U224" s="43" t="s">
        <v>47</v>
      </c>
      <c r="V224" s="147">
        <v>0</v>
      </c>
      <c r="W224" s="147">
        <f>V224*K224</f>
        <v>0</v>
      </c>
      <c r="X224" s="147">
        <v>0</v>
      </c>
      <c r="Y224" s="147">
        <f>X224*K224</f>
        <v>0</v>
      </c>
      <c r="Z224" s="147">
        <v>0</v>
      </c>
      <c r="AA224" s="148">
        <f>Z224*K224</f>
        <v>0</v>
      </c>
      <c r="AR224" s="20" t="s">
        <v>511</v>
      </c>
      <c r="AT224" s="20" t="s">
        <v>142</v>
      </c>
      <c r="AU224" s="20" t="s">
        <v>11</v>
      </c>
      <c r="AY224" s="20" t="s">
        <v>141</v>
      </c>
      <c r="BE224" s="149">
        <f>IF(U224="základní",N224,0)</f>
        <v>0</v>
      </c>
      <c r="BF224" s="149">
        <f>IF(U224="snížená",N224,0)</f>
        <v>0</v>
      </c>
      <c r="BG224" s="149">
        <f>IF(U224="zákl. přenesená",N224,0)</f>
        <v>0</v>
      </c>
      <c r="BH224" s="149">
        <f>IF(U224="sníž. přenesená",N224,0)</f>
        <v>0</v>
      </c>
      <c r="BI224" s="149">
        <f>IF(U224="nulová",N224,0)</f>
        <v>0</v>
      </c>
      <c r="BJ224" s="20" t="s">
        <v>11</v>
      </c>
      <c r="BK224" s="149">
        <f>ROUND(L224*K224,0)</f>
        <v>0</v>
      </c>
      <c r="BL224" s="20" t="s">
        <v>511</v>
      </c>
      <c r="BM224" s="20" t="s">
        <v>710</v>
      </c>
    </row>
    <row r="225" spans="2:65" s="9" customFormat="1" ht="37.35" customHeight="1">
      <c r="B225" s="129"/>
      <c r="C225" s="130"/>
      <c r="D225" s="131" t="s">
        <v>125</v>
      </c>
      <c r="E225" s="131"/>
      <c r="F225" s="131"/>
      <c r="G225" s="131"/>
      <c r="H225" s="131"/>
      <c r="I225" s="131"/>
      <c r="J225" s="131"/>
      <c r="K225" s="131"/>
      <c r="L225" s="131"/>
      <c r="M225" s="131"/>
      <c r="N225" s="232">
        <f>BK225</f>
        <v>0</v>
      </c>
      <c r="O225" s="233"/>
      <c r="P225" s="233"/>
      <c r="Q225" s="233"/>
      <c r="R225" s="132"/>
      <c r="T225" s="133"/>
      <c r="U225" s="130"/>
      <c r="V225" s="130"/>
      <c r="W225" s="134">
        <f>SUM(W226:W227)</f>
        <v>0</v>
      </c>
      <c r="X225" s="130"/>
      <c r="Y225" s="134">
        <f>SUM(Y226:Y227)</f>
        <v>0</v>
      </c>
      <c r="Z225" s="130"/>
      <c r="AA225" s="135">
        <f>SUM(AA226:AA227)</f>
        <v>0</v>
      </c>
      <c r="AR225" s="136" t="s">
        <v>162</v>
      </c>
      <c r="AT225" s="137" t="s">
        <v>81</v>
      </c>
      <c r="AU225" s="137" t="s">
        <v>82</v>
      </c>
      <c r="AY225" s="136" t="s">
        <v>141</v>
      </c>
      <c r="BK225" s="138">
        <f>SUM(BK226:BK227)</f>
        <v>0</v>
      </c>
    </row>
    <row r="226" spans="2:65" s="1" customFormat="1" ht="22.5" customHeight="1">
      <c r="B226" s="140"/>
      <c r="C226" s="141" t="s">
        <v>453</v>
      </c>
      <c r="D226" s="141" t="s">
        <v>142</v>
      </c>
      <c r="E226" s="142" t="s">
        <v>529</v>
      </c>
      <c r="F226" s="220" t="s">
        <v>530</v>
      </c>
      <c r="G226" s="220"/>
      <c r="H226" s="220"/>
      <c r="I226" s="220"/>
      <c r="J226" s="143"/>
      <c r="K226" s="144"/>
      <c r="L226" s="221"/>
      <c r="M226" s="221"/>
      <c r="N226" s="221">
        <f>ROUND(L226*K226,0)</f>
        <v>0</v>
      </c>
      <c r="O226" s="221"/>
      <c r="P226" s="221"/>
      <c r="Q226" s="221"/>
      <c r="R226" s="145"/>
      <c r="T226" s="146" t="s">
        <v>5</v>
      </c>
      <c r="U226" s="43" t="s">
        <v>47</v>
      </c>
      <c r="V226" s="147">
        <v>0</v>
      </c>
      <c r="W226" s="147">
        <f>V226*K226</f>
        <v>0</v>
      </c>
      <c r="X226" s="147">
        <v>0</v>
      </c>
      <c r="Y226" s="147">
        <f>X226*K226</f>
        <v>0</v>
      </c>
      <c r="Z226" s="147">
        <v>0</v>
      </c>
      <c r="AA226" s="148">
        <f>Z226*K226</f>
        <v>0</v>
      </c>
      <c r="AR226" s="20" t="s">
        <v>531</v>
      </c>
      <c r="AT226" s="20" t="s">
        <v>142</v>
      </c>
      <c r="AU226" s="20" t="s">
        <v>11</v>
      </c>
      <c r="AY226" s="20" t="s">
        <v>141</v>
      </c>
      <c r="BE226" s="149">
        <f>IF(U226="základní",N226,0)</f>
        <v>0</v>
      </c>
      <c r="BF226" s="149">
        <f>IF(U226="snížená",N226,0)</f>
        <v>0</v>
      </c>
      <c r="BG226" s="149">
        <f>IF(U226="zákl. přenesená",N226,0)</f>
        <v>0</v>
      </c>
      <c r="BH226" s="149">
        <f>IF(U226="sníž. přenesená",N226,0)</f>
        <v>0</v>
      </c>
      <c r="BI226" s="149">
        <f>IF(U226="nulová",N226,0)</f>
        <v>0</v>
      </c>
      <c r="BJ226" s="20" t="s">
        <v>11</v>
      </c>
      <c r="BK226" s="149">
        <f>ROUND(L226*K226,0)</f>
        <v>0</v>
      </c>
      <c r="BL226" s="20" t="s">
        <v>531</v>
      </c>
      <c r="BM226" s="20" t="s">
        <v>711</v>
      </c>
    </row>
    <row r="227" spans="2:65" s="1" customFormat="1" ht="22.5" customHeight="1">
      <c r="B227" s="140"/>
      <c r="C227" s="141" t="s">
        <v>458</v>
      </c>
      <c r="D227" s="141" t="s">
        <v>142</v>
      </c>
      <c r="E227" s="142" t="s">
        <v>534</v>
      </c>
      <c r="F227" s="220" t="s">
        <v>535</v>
      </c>
      <c r="G227" s="220"/>
      <c r="H227" s="220"/>
      <c r="I227" s="220"/>
      <c r="J227" s="143"/>
      <c r="K227" s="144"/>
      <c r="L227" s="221"/>
      <c r="M227" s="221"/>
      <c r="N227" s="221">
        <f>ROUND(L227*K227,0)</f>
        <v>0</v>
      </c>
      <c r="O227" s="221"/>
      <c r="P227" s="221"/>
      <c r="Q227" s="221"/>
      <c r="R227" s="145"/>
      <c r="T227" s="146" t="s">
        <v>5</v>
      </c>
      <c r="U227" s="178" t="s">
        <v>47</v>
      </c>
      <c r="V227" s="179">
        <v>0</v>
      </c>
      <c r="W227" s="179">
        <f>V227*K227</f>
        <v>0</v>
      </c>
      <c r="X227" s="179">
        <v>0</v>
      </c>
      <c r="Y227" s="179">
        <f>X227*K227</f>
        <v>0</v>
      </c>
      <c r="Z227" s="179">
        <v>0</v>
      </c>
      <c r="AA227" s="180">
        <f>Z227*K227</f>
        <v>0</v>
      </c>
      <c r="AR227" s="20" t="s">
        <v>531</v>
      </c>
      <c r="AT227" s="20" t="s">
        <v>142</v>
      </c>
      <c r="AU227" s="20" t="s">
        <v>11</v>
      </c>
      <c r="AY227" s="20" t="s">
        <v>141</v>
      </c>
      <c r="BE227" s="149">
        <f>IF(U227="základní",N227,0)</f>
        <v>0</v>
      </c>
      <c r="BF227" s="149">
        <f>IF(U227="snížená",N227,0)</f>
        <v>0</v>
      </c>
      <c r="BG227" s="149">
        <f>IF(U227="zákl. přenesená",N227,0)</f>
        <v>0</v>
      </c>
      <c r="BH227" s="149">
        <f>IF(U227="sníž. přenesená",N227,0)</f>
        <v>0</v>
      </c>
      <c r="BI227" s="149">
        <f>IF(U227="nulová",N227,0)</f>
        <v>0</v>
      </c>
      <c r="BJ227" s="20" t="s">
        <v>11</v>
      </c>
      <c r="BK227" s="149">
        <f>ROUND(L227*K227,0)</f>
        <v>0</v>
      </c>
      <c r="BL227" s="20" t="s">
        <v>531</v>
      </c>
      <c r="BM227" s="20" t="s">
        <v>712</v>
      </c>
    </row>
    <row r="228" spans="2:65" s="1" customFormat="1" ht="6.95" customHeight="1">
      <c r="B228" s="58"/>
      <c r="C228" s="59"/>
      <c r="D228" s="59"/>
      <c r="E228" s="59"/>
      <c r="F228" s="59"/>
      <c r="G228" s="59"/>
      <c r="H228" s="59"/>
      <c r="I228" s="59"/>
      <c r="J228" s="59"/>
      <c r="K228" s="59"/>
      <c r="L228" s="59"/>
      <c r="M228" s="59"/>
      <c r="N228" s="59"/>
      <c r="O228" s="59"/>
      <c r="P228" s="59"/>
      <c r="Q228" s="59"/>
      <c r="R228" s="60"/>
    </row>
  </sheetData>
  <mergeCells count="311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3:Q103"/>
    <mergeCell ref="L105:Q105"/>
    <mergeCell ref="C111:Q111"/>
    <mergeCell ref="F113:P113"/>
    <mergeCell ref="F114:P114"/>
    <mergeCell ref="M116:P116"/>
    <mergeCell ref="M118:Q118"/>
    <mergeCell ref="M119:Q119"/>
    <mergeCell ref="F121:I121"/>
    <mergeCell ref="L121:M121"/>
    <mergeCell ref="N121:Q121"/>
    <mergeCell ref="F125:I125"/>
    <mergeCell ref="L125:M125"/>
    <mergeCell ref="N125:Q125"/>
    <mergeCell ref="F126:I126"/>
    <mergeCell ref="F127:I127"/>
    <mergeCell ref="L127:M127"/>
    <mergeCell ref="N127:Q127"/>
    <mergeCell ref="F128:I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F149:I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F154:I154"/>
    <mergeCell ref="F155:I155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L159:M159"/>
    <mergeCell ref="N159:Q159"/>
    <mergeCell ref="F160:I160"/>
    <mergeCell ref="F161:I161"/>
    <mergeCell ref="L161:M161"/>
    <mergeCell ref="N161:Q161"/>
    <mergeCell ref="F162:I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7:I167"/>
    <mergeCell ref="L167:M167"/>
    <mergeCell ref="N167:Q167"/>
    <mergeCell ref="F168:I168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4:I174"/>
    <mergeCell ref="L174:M174"/>
    <mergeCell ref="N174:Q174"/>
    <mergeCell ref="F175:I175"/>
    <mergeCell ref="F176:I176"/>
    <mergeCell ref="L176:M176"/>
    <mergeCell ref="N176:Q176"/>
    <mergeCell ref="F177:I177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F199:I199"/>
    <mergeCell ref="L199:M199"/>
    <mergeCell ref="N199:Q199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6:I206"/>
    <mergeCell ref="L206:M206"/>
    <mergeCell ref="N206:Q206"/>
    <mergeCell ref="F207:I207"/>
    <mergeCell ref="L207:M207"/>
    <mergeCell ref="N207:Q207"/>
    <mergeCell ref="F210:I210"/>
    <mergeCell ref="L210:M210"/>
    <mergeCell ref="N210:Q210"/>
    <mergeCell ref="F211:I211"/>
    <mergeCell ref="L211:M211"/>
    <mergeCell ref="N211:Q211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6:I216"/>
    <mergeCell ref="L216:M216"/>
    <mergeCell ref="N216:Q216"/>
    <mergeCell ref="N222:Q222"/>
    <mergeCell ref="F223:I223"/>
    <mergeCell ref="L223:M223"/>
    <mergeCell ref="N223:Q223"/>
    <mergeCell ref="F224:I224"/>
    <mergeCell ref="L224:M224"/>
    <mergeCell ref="N224:Q224"/>
    <mergeCell ref="F217:I217"/>
    <mergeCell ref="L217:M217"/>
    <mergeCell ref="N217:Q217"/>
    <mergeCell ref="F219:I219"/>
    <mergeCell ref="L219:M219"/>
    <mergeCell ref="N219:Q219"/>
    <mergeCell ref="F220:I220"/>
    <mergeCell ref="L220:M220"/>
    <mergeCell ref="N220:Q220"/>
    <mergeCell ref="H1:K1"/>
    <mergeCell ref="S2:AC2"/>
    <mergeCell ref="F226:I226"/>
    <mergeCell ref="L226:M226"/>
    <mergeCell ref="N226:Q226"/>
    <mergeCell ref="F227:I227"/>
    <mergeCell ref="L227:M227"/>
    <mergeCell ref="N227:Q227"/>
    <mergeCell ref="N122:Q122"/>
    <mergeCell ref="N123:Q123"/>
    <mergeCell ref="N124:Q124"/>
    <mergeCell ref="N166:Q166"/>
    <mergeCell ref="N169:Q169"/>
    <mergeCell ref="N173:Q173"/>
    <mergeCell ref="N178:Q178"/>
    <mergeCell ref="N194:Q194"/>
    <mergeCell ref="N205:Q205"/>
    <mergeCell ref="N208:Q208"/>
    <mergeCell ref="N209:Q209"/>
    <mergeCell ref="N218:Q218"/>
    <mergeCell ref="N221:Q221"/>
    <mergeCell ref="N225:Q225"/>
    <mergeCell ref="F222:I222"/>
    <mergeCell ref="L222:M222"/>
  </mergeCells>
  <hyperlinks>
    <hyperlink ref="F1:G1" location="C2" display="1) Krycí list rozpočtu"/>
    <hyperlink ref="H1:K1" location="C86" display="2) Rekapitulace rozpočtu"/>
    <hyperlink ref="L1" location="C121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Krycí list</vt:lpstr>
      <vt:lpstr>Rekapitulace stavby</vt:lpstr>
      <vt:lpstr>SO 01 - Vodovodní řad</vt:lpstr>
      <vt:lpstr>SO 02 - Vodovodní přípojka</vt:lpstr>
      <vt:lpstr>'Rekapitulace stavby'!Názvy_tisku</vt:lpstr>
      <vt:lpstr>'SO 01 - Vodovodní řad'!Názvy_tisku</vt:lpstr>
      <vt:lpstr>'SO 02 - Vodovodní přípojka'!Názvy_tisku</vt:lpstr>
      <vt:lpstr>'Rekapitulace stavby'!Oblast_tisku</vt:lpstr>
      <vt:lpstr>'SO 01 - Vodovodní řad'!Oblast_tisku</vt:lpstr>
      <vt:lpstr>'SO 02 - Vodovodní přípojka'!Oblast_tisku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Rechtik</dc:creator>
  <cp:lastModifiedBy>Pepa-PC</cp:lastModifiedBy>
  <cp:lastPrinted>2017-09-20T10:44:03Z</cp:lastPrinted>
  <dcterms:created xsi:type="dcterms:W3CDTF">2017-09-20T10:29:30Z</dcterms:created>
  <dcterms:modified xsi:type="dcterms:W3CDTF">2017-09-20T10:49:34Z</dcterms:modified>
</cp:coreProperties>
</file>